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vuepress\help-master3\zh\latest\api\excel\"/>
    </mc:Choice>
  </mc:AlternateContent>
  <xr:revisionPtr revIDLastSave="0" documentId="13_ncr:1_{602A9B4B-A87B-47E3-95BB-A1856E67E214}" xr6:coauthVersionLast="47" xr6:coauthVersionMax="47" xr10:uidLastSave="{00000000-0000-0000-0000-000000000000}"/>
  <bookViews>
    <workbookView xWindow="-120" yWindow="-120" windowWidth="22920" windowHeight="13890" activeTab="2" xr2:uid="{41B06804-743E-4666-8CE3-95EC6565FE5D}"/>
  </bookViews>
  <sheets>
    <sheet name="FR007 Curve" sheetId="2" r:id="rId1"/>
    <sheet name="HisVols (bond)" sheetId="3" r:id="rId2"/>
    <sheet name="BondOption" sheetId="4" r:id="rId3"/>
  </sheets>
  <externalReferences>
    <externalReference r:id="rId4"/>
    <externalReference r:id="rId5"/>
    <externalReference r:id="rId6"/>
    <externalReference r:id="rId7"/>
    <externalReference r:id="rId8"/>
  </externalReferences>
  <definedNames>
    <definedName name="Bday">[1]设置!$C$28</definedName>
    <definedName name="CNYCalendar">[1]设置!$C$3</definedName>
    <definedName name="CNYCurveBID">[1]设置!$C$11</definedName>
    <definedName name="CNYCurveMID">[1]设置!$C$12</definedName>
    <definedName name="DayCounter">[2]Enum!$B$3:$B$16</definedName>
    <definedName name="InterpolationMethod" localSheetId="1">[2]Enum!$B$54:$B$63</definedName>
    <definedName name="InterpolationMethod">[3]Enum!$B$53:$B$62</definedName>
    <definedName name="USDCalendar">[1]设置!$C$4</definedName>
    <definedName name="USDCNYCalendar">[1]设置!$C$5</definedName>
    <definedName name="USDCNYMktVolSurfaceMID">[4]设置!$C$18</definedName>
    <definedName name="USDCNYSpotAsk">[1]设置!$C$24</definedName>
    <definedName name="USDCNYSpotBid">[1]设置!$C$22</definedName>
    <definedName name="USDCNYSpotCPR">[1]设置!$C$25</definedName>
    <definedName name="USDCNYSpotMid">[5]设置!$C$10</definedName>
    <definedName name="USDCNYValueDay">[1]设置!$C$29</definedName>
    <definedName name="USDCurveMID">[1]设置!$C$9</definedName>
    <definedName name="USDMktVolSurfaceMID">[1]设置!$C$18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2" i="4" l="1"/>
  <c r="H6" i="4"/>
  <c r="E14" i="3"/>
  <c r="I15" i="2"/>
  <c r="G4" i="2"/>
  <c r="I6" i="4"/>
  <c r="H9" i="4"/>
  <c r="H8" i="4"/>
  <c r="G9" i="4"/>
  <c r="C14" i="4"/>
  <c r="G15" i="4" s="1"/>
  <c r="G8" i="4"/>
  <c r="G23" i="4"/>
  <c r="I8" i="4" l="1"/>
  <c r="I12" i="4"/>
  <c r="C4" i="4"/>
  <c r="C5" i="4"/>
  <c r="G21" i="4"/>
  <c r="H16" i="4"/>
  <c r="C11" i="4" l="1"/>
  <c r="C7" i="4"/>
  <c r="C6" i="4"/>
  <c r="C19" i="4"/>
  <c r="C10" i="4" l="1"/>
  <c r="G26" i="4"/>
  <c r="C12" i="4" l="1"/>
  <c r="C3" i="2" l="1"/>
  <c r="B19" i="2" l="1"/>
  <c r="J19" i="2"/>
  <c r="C11" i="2" l="1"/>
  <c r="J25" i="2"/>
  <c r="J27" i="2"/>
  <c r="I22" i="2"/>
  <c r="C12" i="2" l="1"/>
  <c r="C14" i="2"/>
  <c r="C15" i="2"/>
  <c r="G1" i="4"/>
  <c r="H24" i="4"/>
  <c r="C13" i="4"/>
  <c r="H14" i="4"/>
  <c r="C8" i="4"/>
  <c r="H22" i="4"/>
  <c r="C9" i="4"/>
  <c r="C24" i="4"/>
  <c r="C30" i="4"/>
  <c r="G31" i="4"/>
  <c r="C34" i="4" a="1"/>
  <c r="C34" i="4"/>
  <c r="C36" i="4"/>
  <c r="C37" i="4"/>
  <c r="D28" i="4"/>
  <c r="G29" i="4"/>
  <c r="D29" i="4"/>
  <c r="C29" i="4"/>
  <c r="C32" i="4"/>
  <c r="C35" i="4" a="1"/>
  <c r="C35" i="4"/>
  <c r="C31" i="4"/>
  <c r="G32" i="4"/>
  <c r="C33" i="4"/>
  <c r="C27" i="4"/>
  <c r="G27" i="4"/>
  <c r="G28" i="4"/>
  <c r="H27" i="4"/>
  <c r="H28" i="4"/>
  <c r="C28" i="4"/>
  <c r="G30" i="4"/>
  <c r="G24" i="4"/>
  <c r="G14" i="4"/>
</calcChain>
</file>

<file path=xl/sharedStrings.xml><?xml version="1.0" encoding="utf-8"?>
<sst xmlns="http://schemas.openxmlformats.org/spreadsheetml/2006/main" count="673" uniqueCount="632">
  <si>
    <t>3M</t>
  </si>
  <si>
    <t>Act365Fixed</t>
  </si>
  <si>
    <t>DayCounter</t>
    <phoneticPr fontId="0" type="noConversion"/>
  </si>
  <si>
    <t>ReferenceDate</t>
  </si>
  <si>
    <t>parameters</t>
  </si>
  <si>
    <t>Margin</t>
    <phoneticPr fontId="0" type="noConversion"/>
  </si>
  <si>
    <t>FixDaysBackward</t>
  </si>
  <si>
    <t>FixInAdvance</t>
  </si>
  <si>
    <t>COMPOUNDING</t>
  </si>
  <si>
    <t>FixingRateMethod</t>
    <phoneticPr fontId="0" type="noConversion"/>
  </si>
  <si>
    <t>Y</t>
  </si>
  <si>
    <t>7D</t>
    <phoneticPr fontId="0" type="noConversion"/>
  </si>
  <si>
    <t>FixingIndex</t>
    <phoneticPr fontId="0" type="noConversion"/>
  </si>
  <si>
    <t>UseIndexEstimation</t>
  </si>
  <si>
    <t>FloatDayCounter</t>
  </si>
  <si>
    <t>FixedDayCounter</t>
  </si>
  <si>
    <t>Quarterly</t>
  </si>
  <si>
    <t>FloatFrequency</t>
    <phoneticPr fontId="0" type="noConversion"/>
  </si>
  <si>
    <t>FixedFrequency</t>
    <phoneticPr fontId="0" type="noConversion"/>
  </si>
  <si>
    <t>Actual</t>
    <phoneticPr fontId="0" type="noConversion"/>
  </si>
  <si>
    <t>AccrDateAdjuster</t>
    <phoneticPr fontId="0" type="noConversion"/>
  </si>
  <si>
    <t>ModifiedFollowing</t>
  </si>
  <si>
    <t>PaymentDateAdjuster</t>
    <phoneticPr fontId="0" type="noConversion"/>
  </si>
  <si>
    <t>Calendar</t>
  </si>
  <si>
    <t>SwapStartLag</t>
    <phoneticPr fontId="0" type="noConversion"/>
  </si>
  <si>
    <t>ReferenceDate</t>
    <phoneticPr fontId="0" type="noConversion"/>
  </si>
  <si>
    <t>Buses</t>
    <phoneticPr fontId="0" type="noConversion"/>
  </si>
  <si>
    <t>BumpAmounts</t>
    <phoneticPr fontId="0" type="noConversion"/>
  </si>
  <si>
    <t>Coupons</t>
    <phoneticPr fontId="0" type="noConversion"/>
  </si>
  <si>
    <t>MaturityDates</t>
    <phoneticPr fontId="0" type="noConversion"/>
  </si>
  <si>
    <t>Swap object construction parameters</t>
  </si>
  <si>
    <t>Market data from VanillaSwapCurveData</t>
  </si>
  <si>
    <t>StartDate</t>
  </si>
  <si>
    <t>DayCounter</t>
  </si>
  <si>
    <t>Yields</t>
    <phoneticPr fontId="0" type="noConversion"/>
  </si>
  <si>
    <t>SettlementDates</t>
    <phoneticPr fontId="0" type="noConversion"/>
  </si>
  <si>
    <t>Bill object construction parameters</t>
  </si>
  <si>
    <t>Market data from BillCurveData</t>
  </si>
  <si>
    <t>SwapCurve</t>
    <phoneticPr fontId="0" type="noConversion"/>
  </si>
  <si>
    <t>CalibrationSet</t>
  </si>
  <si>
    <t>Swap Curve</t>
    <phoneticPr fontId="0" type="noConversion"/>
  </si>
  <si>
    <t>VanillaSwapCurveData</t>
    <phoneticPr fontId="0" type="noConversion"/>
  </si>
  <si>
    <t>BillCurveData</t>
    <phoneticPr fontId="0" type="noConversion"/>
  </si>
  <si>
    <t>Curve Data Set</t>
    <phoneticPr fontId="0" type="noConversion"/>
  </si>
  <si>
    <t>PillarEndDate</t>
    <phoneticPr fontId="0" type="noConversion"/>
  </si>
  <si>
    <t>（不用）</t>
    <phoneticPr fontId="0" type="noConversion"/>
  </si>
  <si>
    <t>UseGlobalSolver</t>
    <phoneticPr fontId="0" type="noConversion"/>
  </si>
  <si>
    <t>使用Global方法求解</t>
    <phoneticPr fontId="0" type="noConversion"/>
  </si>
  <si>
    <t>ActActISDA</t>
  </si>
  <si>
    <t>计息基准</t>
    <phoneticPr fontId="0" type="noConversion"/>
  </si>
  <si>
    <t>LINEARINTERPOLATION</t>
  </si>
  <si>
    <t>InterpolationMethod</t>
  </si>
  <si>
    <t>插值方法</t>
    <phoneticPr fontId="0" type="noConversion"/>
  </si>
  <si>
    <t>CONTINUOUSRATES</t>
  </si>
  <si>
    <t>InterpolatedVariable</t>
  </si>
  <si>
    <t>利息类型</t>
    <phoneticPr fontId="0" type="noConversion"/>
  </si>
  <si>
    <t>交易日</t>
    <phoneticPr fontId="0" type="noConversion"/>
  </si>
  <si>
    <t>Qtrly vs. 7D REPO</t>
  </si>
  <si>
    <t>Model</t>
    <phoneticPr fontId="0" type="noConversion"/>
  </si>
  <si>
    <t>InterpolationMethod</t>
    <phoneticPr fontId="0" type="noConversion"/>
  </si>
  <si>
    <t>Periods</t>
    <phoneticPr fontId="0" type="noConversion"/>
  </si>
  <si>
    <t>Lamda</t>
    <phoneticPr fontId="0" type="noConversion"/>
  </si>
  <si>
    <t>AnnualFactor</t>
    <phoneticPr fontId="0" type="noConversion"/>
  </si>
  <si>
    <t>LOG_RETURN</t>
  </si>
  <si>
    <t>ReturnMethod</t>
    <phoneticPr fontId="0" type="noConversion"/>
  </si>
  <si>
    <t>RISKMETRICS</t>
  </si>
  <si>
    <t>30histvolname</t>
    <phoneticPr fontId="0" type="noConversion"/>
  </si>
  <si>
    <t>Label</t>
    <phoneticPr fontId="0" type="noConversion"/>
  </si>
  <si>
    <t>Quotes</t>
    <phoneticPr fontId="0" type="noConversion"/>
  </si>
  <si>
    <t>Dates</t>
    <phoneticPr fontId="0" type="noConversion"/>
  </si>
  <si>
    <t>PV</t>
    <phoneticPr fontId="0" type="noConversion"/>
  </si>
  <si>
    <t>MarketValue</t>
    <phoneticPr fontId="0" type="noConversion"/>
  </si>
  <si>
    <t>Volga</t>
    <phoneticPr fontId="0" type="noConversion"/>
  </si>
  <si>
    <t>Vanna</t>
    <phoneticPr fontId="0" type="noConversion"/>
  </si>
  <si>
    <t>Rho</t>
    <phoneticPr fontId="0" type="noConversion"/>
  </si>
  <si>
    <t>Vega</t>
    <phoneticPr fontId="0" type="noConversion"/>
  </si>
  <si>
    <t>Theta</t>
    <phoneticPr fontId="0" type="noConversion"/>
  </si>
  <si>
    <t>Gamma</t>
    <phoneticPr fontId="0" type="noConversion"/>
  </si>
  <si>
    <t>Delta</t>
    <phoneticPr fontId="0" type="noConversion"/>
  </si>
  <si>
    <t>Delta(%)  [Fwd]</t>
    <phoneticPr fontId="0" type="noConversion"/>
  </si>
  <si>
    <t>DeltaFwd</t>
    <phoneticPr fontId="0" type="noConversion"/>
  </si>
  <si>
    <t>Price</t>
    <phoneticPr fontId="0" type="noConversion"/>
  </si>
  <si>
    <t>Result</t>
    <phoneticPr fontId="0" type="noConversion"/>
  </si>
  <si>
    <t>timeToExpiryTime</t>
  </si>
  <si>
    <t>90天历史波动率</t>
  </si>
  <si>
    <t>numSimulation</t>
  </si>
  <si>
    <t>BlackScholes</t>
    <phoneticPr fontId="0" type="noConversion"/>
  </si>
  <si>
    <t>MarketData</t>
    <phoneticPr fontId="0" type="noConversion"/>
  </si>
  <si>
    <t>Buy</t>
  </si>
  <si>
    <t>buySell</t>
  </si>
  <si>
    <t>BLACKSCHOLES</t>
  </si>
  <si>
    <t>pricingMethod</t>
  </si>
  <si>
    <t>European</t>
  </si>
  <si>
    <t>optionExpiryNature</t>
  </si>
  <si>
    <t>ActActXTR</t>
  </si>
  <si>
    <t>dayCounter</t>
  </si>
  <si>
    <t>calendar</t>
  </si>
  <si>
    <t>Call</t>
  </si>
  <si>
    <t>ForwardPx</t>
    <phoneticPr fontId="0" type="noConversion"/>
  </si>
  <si>
    <t>European</t>
    <phoneticPr fontId="0" type="noConversion"/>
  </si>
  <si>
    <t>premiumDate</t>
  </si>
  <si>
    <t>volatility</t>
  </si>
  <si>
    <t>Term</t>
    <phoneticPr fontId="0" type="noConversion"/>
  </si>
  <si>
    <t>riskFreeRate</t>
  </si>
  <si>
    <t>strikePx</t>
  </si>
  <si>
    <t>220215.IB</t>
  </si>
  <si>
    <t>expiryDate</t>
  </si>
  <si>
    <t>referenceDate</t>
  </si>
  <si>
    <t>BondOption</t>
    <phoneticPr fontId="0" type="noConversion"/>
  </si>
  <si>
    <t>callPut</t>
    <phoneticPr fontId="0" type="noConversion"/>
  </si>
  <si>
    <t>CNYFR007SnapSwapCurve</t>
  </si>
  <si>
    <t>Basis</t>
    <phoneticPr fontId="0" type="noConversion"/>
  </si>
  <si>
    <t>2025/08/18</t>
  </si>
  <si>
    <t>2025/08/15</t>
  </si>
  <si>
    <t>2025/08/14</t>
  </si>
  <si>
    <t>2025/08/13</t>
  </si>
  <si>
    <t>2025/08/12</t>
  </si>
  <si>
    <t>2025/08/11</t>
  </si>
  <si>
    <t>2025/08/08</t>
  </si>
  <si>
    <t>2025/08/06</t>
  </si>
  <si>
    <t>2025/08/05</t>
  </si>
  <si>
    <t>2025/08/04</t>
  </si>
  <si>
    <t>2025/08/01</t>
  </si>
  <si>
    <t>2025/07/31</t>
  </si>
  <si>
    <t>2025/07/30</t>
  </si>
  <si>
    <t>2025/07/29</t>
  </si>
  <si>
    <t>2025/07/25</t>
  </si>
  <si>
    <t>2025/07/24</t>
  </si>
  <si>
    <t>2025/07/23</t>
  </si>
  <si>
    <t>2025/07/22</t>
  </si>
  <si>
    <t>2025/07/21</t>
  </si>
  <si>
    <t>2025/07/17</t>
  </si>
  <si>
    <t>2025/07/16</t>
  </si>
  <si>
    <t>2025/07/15</t>
  </si>
  <si>
    <t>2025/07/14</t>
  </si>
  <si>
    <t>2025/07/11</t>
  </si>
  <si>
    <t>2025/07/10</t>
  </si>
  <si>
    <t>2025/07/09</t>
  </si>
  <si>
    <t>2025/07/08</t>
  </si>
  <si>
    <t>2025/07/07</t>
  </si>
  <si>
    <t>2025/07/04</t>
  </si>
  <si>
    <t>2025/07/03</t>
  </si>
  <si>
    <t>2025/07/01</t>
  </si>
  <si>
    <t>2025/06/27</t>
  </si>
  <si>
    <t>2025/06/26</t>
  </si>
  <si>
    <t>2025/06/25</t>
  </si>
  <si>
    <t>2025/06/24</t>
  </si>
  <si>
    <t>2025/06/23</t>
  </si>
  <si>
    <t>2025/06/19</t>
  </si>
  <si>
    <t>2025/06/18</t>
  </si>
  <si>
    <t>2025/06/17</t>
  </si>
  <si>
    <t>2025/06/16</t>
  </si>
  <si>
    <t>2025/06/13</t>
  </si>
  <si>
    <t>2025/06/11</t>
  </si>
  <si>
    <t>2025/06/10</t>
  </si>
  <si>
    <t>2025/06/09</t>
  </si>
  <si>
    <t>2025/06/06</t>
  </si>
  <si>
    <t>2025/06/05</t>
  </si>
  <si>
    <t>2025/06/03</t>
  </si>
  <si>
    <t>2025/05/30</t>
  </si>
  <si>
    <t>2025/05/29</t>
  </si>
  <si>
    <t>2025/05/28</t>
  </si>
  <si>
    <t>2025/05/27</t>
  </si>
  <si>
    <t>2025/05/26</t>
  </si>
  <si>
    <t>2025/05/23</t>
  </si>
  <si>
    <t>2025/05/22</t>
  </si>
  <si>
    <t>2025/05/21</t>
  </si>
  <si>
    <t>2025/05/20</t>
  </si>
  <si>
    <t>2025/05/19</t>
  </si>
  <si>
    <t>2025/05/16</t>
  </si>
  <si>
    <t>2025/05/15</t>
  </si>
  <si>
    <t>2025/05/14</t>
  </si>
  <si>
    <t>2025/05/13</t>
  </si>
  <si>
    <t>2025/05/12</t>
  </si>
  <si>
    <t>2025/05/09</t>
  </si>
  <si>
    <t>2025/05/08</t>
  </si>
  <si>
    <t>2025/05/07</t>
  </si>
  <si>
    <t>2025/05/06</t>
  </si>
  <si>
    <t>2025/04/22</t>
  </si>
  <si>
    <t>2025/04/21</t>
  </si>
  <si>
    <t>2025/04/18</t>
  </si>
  <si>
    <t>2025/04/16</t>
  </si>
  <si>
    <t>2025/04/15</t>
  </si>
  <si>
    <t>2025/04/14</t>
  </si>
  <si>
    <t>2025/04/10</t>
  </si>
  <si>
    <t>2025/04/08</t>
  </si>
  <si>
    <t>2025/04/07</t>
  </si>
  <si>
    <t>2025/04/03</t>
  </si>
  <si>
    <t>2025/04/01</t>
  </si>
  <si>
    <t>2025/03/31</t>
  </si>
  <si>
    <t>2025/03/28</t>
  </si>
  <si>
    <t>2025/03/27</t>
  </si>
  <si>
    <t>2025/03/26</t>
  </si>
  <si>
    <t>2025/03/24</t>
  </si>
  <si>
    <t>2025/03/20</t>
  </si>
  <si>
    <t>2025/03/19</t>
  </si>
  <si>
    <t>2025/03/17</t>
  </si>
  <si>
    <t>2025/03/13</t>
  </si>
  <si>
    <t>2025/03/11</t>
  </si>
  <si>
    <t>2025/03/10</t>
  </si>
  <si>
    <t>2025/03/06</t>
  </si>
  <si>
    <t>2025/03/05</t>
  </si>
  <si>
    <t>2025/03/04</t>
  </si>
  <si>
    <t>2025/03/03</t>
  </si>
  <si>
    <t>2025/02/28</t>
  </si>
  <si>
    <t>2025/02/27</t>
  </si>
  <si>
    <t>2025/02/26</t>
  </si>
  <si>
    <t>2025/02/24</t>
  </si>
  <si>
    <t>2025/02/20</t>
  </si>
  <si>
    <t>2025/02/19</t>
  </si>
  <si>
    <t>2025/02/17</t>
  </si>
  <si>
    <t>2025/02/12</t>
  </si>
  <si>
    <t>2025/02/10</t>
  </si>
  <si>
    <t>2025/02/07</t>
  </si>
  <si>
    <t>2025/02/06</t>
  </si>
  <si>
    <t>2025/02/05</t>
  </si>
  <si>
    <t>2025/01/27</t>
  </si>
  <si>
    <t>2025/01/24</t>
  </si>
  <si>
    <t>2025/01/23</t>
  </si>
  <si>
    <t>2025/01/17</t>
  </si>
  <si>
    <t>2025/01/15</t>
  </si>
  <si>
    <t>2025/01/14</t>
  </si>
  <si>
    <t>2025/01/13</t>
  </si>
  <si>
    <t>2025/01/10</t>
  </si>
  <si>
    <t>2025/01/09</t>
  </si>
  <si>
    <t>2025/01/07</t>
  </si>
  <si>
    <t>2025/01/06</t>
  </si>
  <si>
    <t>2025/01/03</t>
  </si>
  <si>
    <t>2025/01/02</t>
  </si>
  <si>
    <t>2024/12/31</t>
  </si>
  <si>
    <t>2024/12/30</t>
  </si>
  <si>
    <t>2024/12/27</t>
  </si>
  <si>
    <t>2024/12/25</t>
  </si>
  <si>
    <t>2024/12/24</t>
  </si>
  <si>
    <t>2024/12/23</t>
  </si>
  <si>
    <t>2024/12/20</t>
  </si>
  <si>
    <t>2024/12/19</t>
  </si>
  <si>
    <t>2024/12/18</t>
  </si>
  <si>
    <t>2024/12/17</t>
  </si>
  <si>
    <t>2024/12/16</t>
  </si>
  <si>
    <t>2024/12/13</t>
  </si>
  <si>
    <t>2024/12/12</t>
  </si>
  <si>
    <t>2024/12/11</t>
  </si>
  <si>
    <t>2024/12/10</t>
  </si>
  <si>
    <t>2024/12/09</t>
  </si>
  <si>
    <t>2024/12/06</t>
  </si>
  <si>
    <t>2024/12/05</t>
  </si>
  <si>
    <t>2024/12/04</t>
  </si>
  <si>
    <t>2024/12/03</t>
  </si>
  <si>
    <t>2024/12/02</t>
  </si>
  <si>
    <t>2024/11/29</t>
  </si>
  <si>
    <t>2024/11/28</t>
  </si>
  <si>
    <t>2024/11/27</t>
  </si>
  <si>
    <t>2024/11/26</t>
  </si>
  <si>
    <t>2024/11/25</t>
  </si>
  <si>
    <t>2024/11/22</t>
  </si>
  <si>
    <t>2024/11/21</t>
  </si>
  <si>
    <t>2024/11/20</t>
  </si>
  <si>
    <t>2024/11/19</t>
  </si>
  <si>
    <t>2024/11/18</t>
  </si>
  <si>
    <t>2024/11/13</t>
  </si>
  <si>
    <t>2024/11/12</t>
  </si>
  <si>
    <t>2024/11/11</t>
  </si>
  <si>
    <t>2024/11/08</t>
  </si>
  <si>
    <t>2024/11/07</t>
  </si>
  <si>
    <t>2024/11/06</t>
  </si>
  <si>
    <t>2024/11/05</t>
  </si>
  <si>
    <t>2024/11/04</t>
  </si>
  <si>
    <t>2024/11/01</t>
  </si>
  <si>
    <t>2024/10/31</t>
  </si>
  <si>
    <t>2024/10/30</t>
  </si>
  <si>
    <t>2024/10/29</t>
  </si>
  <si>
    <t>2024/10/28</t>
  </si>
  <si>
    <t>2024/10/25</t>
  </si>
  <si>
    <t>2024/10/24</t>
  </si>
  <si>
    <t>2024/10/23</t>
  </si>
  <si>
    <t>2024/10/22</t>
  </si>
  <si>
    <t>2024/10/21</t>
  </si>
  <si>
    <t>2024/10/18</t>
  </si>
  <si>
    <t>2024/10/17</t>
  </si>
  <si>
    <t>2024/10/16</t>
  </si>
  <si>
    <t>2024/10/15</t>
  </si>
  <si>
    <t>2024/10/14</t>
  </si>
  <si>
    <t>2024/10/11</t>
  </si>
  <si>
    <t>2024/10/10</t>
  </si>
  <si>
    <t>2024/10/09</t>
  </si>
  <si>
    <t>2024/10/08</t>
  </si>
  <si>
    <t>2024/09/30</t>
  </si>
  <si>
    <t>2024/09/27</t>
  </si>
  <si>
    <t>2024/09/26</t>
  </si>
  <si>
    <t>2024/09/25</t>
  </si>
  <si>
    <t>2024/09/24</t>
  </si>
  <si>
    <t>2024/09/23</t>
  </si>
  <si>
    <t>2024/09/20</t>
  </si>
  <si>
    <t>2024/09/19</t>
  </si>
  <si>
    <t>2024/09/18</t>
  </si>
  <si>
    <t>2024/09/13</t>
  </si>
  <si>
    <t>2024/09/12</t>
  </si>
  <si>
    <t>2024/09/11</t>
  </si>
  <si>
    <t>2024/09/10</t>
  </si>
  <si>
    <t>2024/09/09</t>
  </si>
  <si>
    <t>2024/09/06</t>
  </si>
  <si>
    <t>2024/09/05</t>
  </si>
  <si>
    <t>2024/09/04</t>
  </si>
  <si>
    <t>2024/09/03</t>
  </si>
  <si>
    <t>2024/09/02</t>
  </si>
  <si>
    <t>2024/08/30</t>
  </si>
  <si>
    <t>2024/08/29</t>
  </si>
  <si>
    <t>2024/08/28</t>
  </si>
  <si>
    <t>2024/08/27</t>
  </si>
  <si>
    <t>2024/08/26</t>
  </si>
  <si>
    <t>2024/08/23</t>
  </si>
  <si>
    <t>2024/08/22</t>
  </si>
  <si>
    <t>2024/08/21</t>
  </si>
  <si>
    <t>2024/08/20</t>
  </si>
  <si>
    <t>2024/08/19</t>
  </si>
  <si>
    <t>2024/08/16</t>
  </si>
  <si>
    <t>2024/08/15</t>
  </si>
  <si>
    <t>2024/08/14</t>
  </si>
  <si>
    <t>2024/08/13</t>
  </si>
  <si>
    <t>2024/08/12</t>
  </si>
  <si>
    <t>2024/08/09</t>
  </si>
  <si>
    <t>2024/08/08</t>
  </si>
  <si>
    <t>2024/08/07</t>
  </si>
  <si>
    <t>2024/08/06</t>
  </si>
  <si>
    <t>2024/08/05</t>
  </si>
  <si>
    <t>2024/08/02</t>
  </si>
  <si>
    <t>2024/08/01</t>
  </si>
  <si>
    <t>2024/07/31</t>
  </si>
  <si>
    <t>2024/07/30</t>
  </si>
  <si>
    <t>2024/07/29</t>
  </si>
  <si>
    <t>2024/07/26</t>
  </si>
  <si>
    <t>2024/07/25</t>
  </si>
  <si>
    <t>2024/07/24</t>
  </si>
  <si>
    <t>2024/07/23</t>
  </si>
  <si>
    <t>2024/07/22</t>
  </si>
  <si>
    <t>2024/07/19</t>
  </si>
  <si>
    <t>2024/07/18</t>
  </si>
  <si>
    <t>2024/07/17</t>
  </si>
  <si>
    <t>2024/07/16</t>
  </si>
  <si>
    <t>2024/07/15</t>
  </si>
  <si>
    <t>2024/07/12</t>
  </si>
  <si>
    <t>2024/07/11</t>
  </si>
  <si>
    <t>2024/07/10</t>
  </si>
  <si>
    <t>2024/07/09</t>
  </si>
  <si>
    <t>2024/07/08</t>
  </si>
  <si>
    <t>2024/07/05</t>
  </si>
  <si>
    <t>2024/07/04</t>
  </si>
  <si>
    <t>2024/07/03</t>
  </si>
  <si>
    <t>2024/07/02</t>
  </si>
  <si>
    <t>2024/07/01</t>
  </si>
  <si>
    <t>2024/06/28</t>
  </si>
  <si>
    <t>2024/06/27</t>
  </si>
  <si>
    <t>2024/06/26</t>
  </si>
  <si>
    <t>2024/06/25</t>
  </si>
  <si>
    <t>2024/06/24</t>
  </si>
  <si>
    <t>2024/06/21</t>
  </si>
  <si>
    <t>2024/06/20</t>
  </si>
  <si>
    <t>2024/06/19</t>
  </si>
  <si>
    <t>2024/06/18</t>
  </si>
  <si>
    <t>2024/06/17</t>
  </si>
  <si>
    <t>2024/06/14</t>
  </si>
  <si>
    <t>2024/06/13</t>
  </si>
  <si>
    <t>2024/06/11</t>
  </si>
  <si>
    <t>2024/06/07</t>
  </si>
  <si>
    <t>2024/06/06</t>
  </si>
  <si>
    <t>2024/06/05</t>
  </si>
  <si>
    <t>2024/06/04</t>
  </si>
  <si>
    <t>2024/06/03</t>
  </si>
  <si>
    <t>2024/05/30</t>
  </si>
  <si>
    <t>2024/05/29</t>
  </si>
  <si>
    <t>2024/05/28</t>
  </si>
  <si>
    <t>2024/05/27</t>
  </si>
  <si>
    <t>2024/05/24</t>
  </si>
  <si>
    <t>2024/05/23</t>
  </si>
  <si>
    <t>2024/05/22</t>
  </si>
  <si>
    <t>2024/05/21</t>
  </si>
  <si>
    <t>2024/05/20</t>
  </si>
  <si>
    <t>2024/05/17</t>
  </si>
  <si>
    <t>2024/05/16</t>
  </si>
  <si>
    <t>2024/05/15</t>
  </si>
  <si>
    <t>2024/05/14</t>
  </si>
  <si>
    <t>2024/05/13</t>
  </si>
  <si>
    <t>2024/05/10</t>
  </si>
  <si>
    <t>2024/05/09</t>
  </si>
  <si>
    <t>2024/05/08</t>
  </si>
  <si>
    <t>2024/05/07</t>
  </si>
  <si>
    <t>2024/05/06</t>
  </si>
  <si>
    <t>2024/04/25</t>
  </si>
  <si>
    <t>2024/04/24</t>
  </si>
  <si>
    <t>2024/04/23</t>
  </si>
  <si>
    <t>2024/04/19</t>
  </si>
  <si>
    <t>2024/04/18</t>
  </si>
  <si>
    <t>2024/04/17</t>
  </si>
  <si>
    <t>2024/04/16</t>
  </si>
  <si>
    <t>2024/04/15</t>
  </si>
  <si>
    <t>2024/04/12</t>
  </si>
  <si>
    <t>2024/04/11</t>
  </si>
  <si>
    <t>2024/04/10</t>
  </si>
  <si>
    <t>2024/04/09</t>
  </si>
  <si>
    <t>2024/04/08</t>
  </si>
  <si>
    <t>2024/04/03</t>
  </si>
  <si>
    <t>2024/04/02</t>
  </si>
  <si>
    <t>2024/04/01</t>
  </si>
  <si>
    <t>2024/03/29</t>
  </si>
  <si>
    <t>2024/03/28</t>
  </si>
  <si>
    <t>2024/03/27</t>
  </si>
  <si>
    <t>2024/03/26</t>
  </si>
  <si>
    <t>2024/03/25</t>
  </si>
  <si>
    <t>2024/03/22</t>
  </si>
  <si>
    <t>2024/03/21</t>
  </si>
  <si>
    <t>2024/03/20</t>
  </si>
  <si>
    <t>2024/03/19</t>
  </si>
  <si>
    <t>2024/03/15</t>
  </si>
  <si>
    <t>2024/03/14</t>
  </si>
  <si>
    <t>2024/03/13</t>
  </si>
  <si>
    <t>2024/03/12</t>
  </si>
  <si>
    <t>2024/03/11</t>
  </si>
  <si>
    <t>2024/03/08</t>
  </si>
  <si>
    <t>2024/03/07</t>
  </si>
  <si>
    <t>2024/03/06</t>
  </si>
  <si>
    <t>2024/03/05</t>
  </si>
  <si>
    <t>2024/03/04</t>
  </si>
  <si>
    <t>2024/03/01</t>
  </si>
  <si>
    <t>2024/02/29</t>
  </si>
  <si>
    <t>2024/02/28</t>
  </si>
  <si>
    <t>2024/02/27</t>
  </si>
  <si>
    <t>2024/02/26</t>
  </si>
  <si>
    <t>2024/02/23</t>
  </si>
  <si>
    <t>2024/02/22</t>
  </si>
  <si>
    <t>2024/02/21</t>
  </si>
  <si>
    <t>2024/02/20</t>
  </si>
  <si>
    <t>2024/02/19</t>
  </si>
  <si>
    <t>2024/02/08</t>
  </si>
  <si>
    <t>2024/02/07</t>
  </si>
  <si>
    <t>2024/02/06</t>
  </si>
  <si>
    <t>2024/02/05</t>
  </si>
  <si>
    <t>2024/02/02</t>
  </si>
  <si>
    <t>2024/02/01</t>
  </si>
  <si>
    <t>2024/01/31</t>
  </si>
  <si>
    <t>2024/01/30</t>
  </si>
  <si>
    <t>2024/01/29</t>
  </si>
  <si>
    <t>2024/01/26</t>
  </si>
  <si>
    <t>2024/01/25</t>
  </si>
  <si>
    <t>2024/01/24</t>
  </si>
  <si>
    <t>2024/01/23</t>
  </si>
  <si>
    <t>2024/01/22</t>
  </si>
  <si>
    <t>2024/01/19</t>
  </si>
  <si>
    <t>2024/01/18</t>
  </si>
  <si>
    <t>2024/01/17</t>
  </si>
  <si>
    <t>2024/01/16</t>
  </si>
  <si>
    <t>2024/01/15</t>
  </si>
  <si>
    <t>2024/01/12</t>
  </si>
  <si>
    <t>2024/01/11</t>
  </si>
  <si>
    <t>2024/01/10</t>
  </si>
  <si>
    <t>2024/01/09</t>
  </si>
  <si>
    <t>2024/01/08</t>
  </si>
  <si>
    <t>2024/01/05</t>
  </si>
  <si>
    <t>2024/01/04</t>
  </si>
  <si>
    <t>2024/01/03</t>
  </si>
  <si>
    <t>2024/01/02</t>
  </si>
  <si>
    <t>2023/12/22</t>
  </si>
  <si>
    <t>2023/12/21</t>
  </si>
  <si>
    <t>2023/12/20</t>
  </si>
  <si>
    <t>2023/12/19</t>
  </si>
  <si>
    <t>2023/12/18</t>
  </si>
  <si>
    <t>2023/12/15</t>
  </si>
  <si>
    <t>2023/12/14</t>
  </si>
  <si>
    <t>2023/12/13</t>
  </si>
  <si>
    <t>2023/12/12</t>
  </si>
  <si>
    <t>2023/12/11</t>
  </si>
  <si>
    <t>2023/12/08</t>
  </si>
  <si>
    <t>2023/12/07</t>
  </si>
  <si>
    <t>2023/12/06</t>
  </si>
  <si>
    <t>2023/12/05</t>
  </si>
  <si>
    <t>2023/12/04</t>
  </si>
  <si>
    <t>2023/12/01</t>
  </si>
  <si>
    <t>2023/11/30</t>
  </si>
  <si>
    <t>2023/11/29</t>
  </si>
  <si>
    <t>2023/11/28</t>
  </si>
  <si>
    <t>2023/11/27</t>
  </si>
  <si>
    <t>2023/11/24</t>
  </si>
  <si>
    <t>2023/11/23</t>
  </si>
  <si>
    <t>2023/11/22</t>
  </si>
  <si>
    <t>2023/11/21</t>
  </si>
  <si>
    <t>2023/11/17</t>
  </si>
  <si>
    <t>2023/11/16</t>
  </si>
  <si>
    <t>2023/11/15</t>
  </si>
  <si>
    <t>2023/11/14</t>
  </si>
  <si>
    <t>2023/11/10</t>
  </si>
  <si>
    <t>2023/11/09</t>
  </si>
  <si>
    <t>2023/11/08</t>
  </si>
  <si>
    <t>2023/11/07</t>
  </si>
  <si>
    <t>2023/11/06</t>
  </si>
  <si>
    <t>2023/11/03</t>
  </si>
  <si>
    <t>2023/11/02</t>
  </si>
  <si>
    <t>2023/11/01</t>
  </si>
  <si>
    <t>2023/10/31</t>
  </si>
  <si>
    <t>2023/10/30</t>
  </si>
  <si>
    <t>2023/10/27</t>
  </si>
  <si>
    <t>2023/10/26</t>
  </si>
  <si>
    <t>2023/10/25</t>
  </si>
  <si>
    <t>2023/10/20</t>
  </si>
  <si>
    <t>2023/10/19</t>
  </si>
  <si>
    <t>2023/10/18</t>
  </si>
  <si>
    <t>2023/10/17</t>
  </si>
  <si>
    <t>2023/10/16</t>
  </si>
  <si>
    <t>2023/10/13</t>
  </si>
  <si>
    <t>2023/10/12</t>
  </si>
  <si>
    <t>2023/10/11</t>
  </si>
  <si>
    <t>2023/10/10</t>
  </si>
  <si>
    <t>2023/10/09</t>
  </si>
  <si>
    <t>2023/09/28</t>
  </si>
  <si>
    <t>2023/09/27</t>
  </si>
  <si>
    <t>2023/09/26</t>
  </si>
  <si>
    <t>2023/09/25</t>
  </si>
  <si>
    <t>2023/09/22</t>
  </si>
  <si>
    <t>2023/09/21</t>
  </si>
  <si>
    <t>2023/09/20</t>
  </si>
  <si>
    <t>2023/09/19</t>
  </si>
  <si>
    <t>2023/09/18</t>
  </si>
  <si>
    <t>2023/09/15</t>
  </si>
  <si>
    <t>2023/09/14</t>
  </si>
  <si>
    <t>2023/09/13</t>
  </si>
  <si>
    <t>2023/09/12</t>
  </si>
  <si>
    <t>2023/09/11</t>
  </si>
  <si>
    <t>2023/09/08</t>
  </si>
  <si>
    <t>2023/09/06</t>
  </si>
  <si>
    <t>2023/09/05</t>
  </si>
  <si>
    <t>2023/09/04</t>
  </si>
  <si>
    <t>2023/09/01</t>
  </si>
  <si>
    <t>2023/08/31</t>
  </si>
  <si>
    <t>2023/08/30</t>
  </si>
  <si>
    <t>2023/08/29</t>
  </si>
  <si>
    <t>2023/08/28</t>
  </si>
  <si>
    <t>2023/08/25</t>
  </si>
  <si>
    <t>2023/08/24</t>
  </si>
  <si>
    <t>2023/08/23</t>
  </si>
  <si>
    <t>2023/08/22</t>
  </si>
  <si>
    <t>2023/08/21</t>
  </si>
  <si>
    <t>2023/08/18</t>
  </si>
  <si>
    <t>2023/08/17</t>
  </si>
  <si>
    <t>2023/08/16</t>
  </si>
  <si>
    <t>2023/08/15</t>
  </si>
  <si>
    <t>2023/08/14</t>
  </si>
  <si>
    <t>2023/08/11</t>
  </si>
  <si>
    <t>2023/08/10</t>
  </si>
  <si>
    <t>2023/08/09</t>
  </si>
  <si>
    <t>2023/08/08</t>
  </si>
  <si>
    <t>2023/08/07</t>
  </si>
  <si>
    <t>2023/08/04</t>
  </si>
  <si>
    <t>2023/08/02</t>
  </si>
  <si>
    <t>2023/08/01</t>
  </si>
  <si>
    <t>2023/07/31</t>
  </si>
  <si>
    <t>2023/07/28</t>
  </si>
  <si>
    <t>2023/07/27</t>
  </si>
  <si>
    <t>2023/07/26</t>
  </si>
  <si>
    <t>2023/07/25</t>
  </si>
  <si>
    <t>2023/07/24</t>
  </si>
  <si>
    <t>2023/07/21</t>
  </si>
  <si>
    <t>2023/07/20</t>
  </si>
  <si>
    <t>2023/07/19</t>
  </si>
  <si>
    <t>2023/07/18</t>
  </si>
  <si>
    <t>2023/07/13</t>
  </si>
  <si>
    <t>2023/07/12</t>
  </si>
  <si>
    <t>2023/07/11</t>
  </si>
  <si>
    <t>2023/07/10</t>
  </si>
  <si>
    <t>2023/07/07</t>
  </si>
  <si>
    <t>2023/07/06</t>
  </si>
  <si>
    <t>2023/07/05</t>
  </si>
  <si>
    <t>2023/07/04</t>
  </si>
  <si>
    <t>2023/07/03</t>
  </si>
  <si>
    <t>2023/06/30</t>
  </si>
  <si>
    <t>2023/06/29</t>
  </si>
  <si>
    <t>2023/06/28</t>
  </si>
  <si>
    <t>2023/06/27</t>
  </si>
  <si>
    <t>2023/06/26</t>
  </si>
  <si>
    <t>2023/06/21</t>
  </si>
  <si>
    <t>2023/06/20</t>
  </si>
  <si>
    <t>2023/06/19</t>
  </si>
  <si>
    <t>2023/06/16</t>
  </si>
  <si>
    <t>2023/06/15</t>
  </si>
  <si>
    <t>2023/06/14</t>
  </si>
  <si>
    <t>2023/06/13</t>
  </si>
  <si>
    <t>2023/06/12</t>
  </si>
  <si>
    <t>2023/06/09</t>
  </si>
  <si>
    <t>2023/06/08</t>
  </si>
  <si>
    <t>2023/06/07</t>
  </si>
  <si>
    <t>2023/06/06</t>
  </si>
  <si>
    <t>2023/06/05</t>
  </si>
  <si>
    <t>2023/06/02</t>
  </si>
  <si>
    <t>2023/06/01</t>
  </si>
  <si>
    <t>2023/05/31</t>
  </si>
  <si>
    <t>2023/05/30</t>
  </si>
  <si>
    <t>2023/05/29</t>
  </si>
  <si>
    <t>2023/05/26</t>
  </si>
  <si>
    <t>2023/05/25</t>
  </si>
  <si>
    <t>2023/05/24</t>
  </si>
  <si>
    <t>2023/05/23</t>
  </si>
  <si>
    <t>2023/05/22</t>
  </si>
  <si>
    <t>2023/05/19</t>
  </si>
  <si>
    <t>2023/05/18</t>
  </si>
  <si>
    <t>2023/05/17</t>
  </si>
  <si>
    <t>2023/05/16</t>
  </si>
  <si>
    <t>2023/05/15</t>
  </si>
  <si>
    <t>2023/05/12</t>
  </si>
  <si>
    <t>2023/05/11</t>
  </si>
  <si>
    <t>Delta</t>
  </si>
  <si>
    <t>market price</t>
  </si>
  <si>
    <t>Note: It's the bond clean price.</t>
  </si>
  <si>
    <t>Calculation parameters</t>
  </si>
  <si>
    <t>Value</t>
  </si>
  <si>
    <t xml:space="preserve">
BondOption</t>
  </si>
  <si>
    <t>Bond Option Pricing</t>
  </si>
  <si>
    <t>Pricing Result</t>
  </si>
  <si>
    <t>Product Type</t>
  </si>
  <si>
    <t>Bond Code</t>
  </si>
  <si>
    <t>Yield(%)</t>
  </si>
  <si>
    <t>Clean Price</t>
  </si>
  <si>
    <t>Dirty Price</t>
  </si>
  <si>
    <t>Call/Put</t>
  </si>
  <si>
    <t>DeliveryDate</t>
  </si>
  <si>
    <t>faceAmount</t>
  </si>
  <si>
    <t>Notional Amount</t>
  </si>
  <si>
    <t>Volatility model</t>
  </si>
  <si>
    <t>Volatility(%)</t>
  </si>
  <si>
    <t>CostOfCarry</t>
  </si>
  <si>
    <t>Coupon rate</t>
  </si>
  <si>
    <t>Forward（Dirty Price）</t>
  </si>
  <si>
    <t>premiumAmt</t>
  </si>
  <si>
    <t>premium Rate(bp)</t>
  </si>
  <si>
    <t>Swap Curve Construction Parameters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</si>
</sst>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64" formatCode="_ * #,##0.00_ ;_ * \-#,##0.00_ ;_ * &quot;-&quot;??_ ;_ @_ "/>
    <numFmt numFmtId="165" formatCode="0.000000"/>
    <numFmt numFmtId="166" formatCode="0.0000%"/>
    <numFmt numFmtId="167" formatCode="0.0000_);[Red]\(0.0000\)"/>
    <numFmt numFmtId="168" formatCode="0.00_);[Red]\(0.00\)"/>
    <numFmt numFmtId="169" formatCode="0.000%"/>
    <numFmt numFmtId="170" formatCode="0.00000%"/>
    <numFmt numFmtId="171" formatCode="0_);[Red]\(0\)"/>
    <numFmt numFmtId="172" formatCode="0.0000"/>
  </numFmts>
  <fonts count="16">
    <font>
      <sz val="11"/>
      <color theme="1"/>
      <name val="Calibri"/>
      <family val="2"/>
      <charset val="134"/>
      <scheme val="minor"/>
    </font>
    <font>
      <sz val="11"/>
      <color theme="1"/>
      <name val="Calibri"/>
      <family val="2"/>
      <charset val="134"/>
      <scheme val="minor"/>
    </font>
    <font>
      <sz val="11"/>
      <color theme="0"/>
      <name val="Calibri"/>
      <family val="2"/>
      <charset val="134"/>
      <scheme val="minor"/>
    </font>
    <font>
      <sz val="11"/>
      <name val="Calibri"/>
      <family val="3"/>
      <charset val="134"/>
      <scheme val="minor"/>
    </font>
    <font>
      <sz val="11"/>
      <color theme="1" tint="0.14996795556505021"/>
      <name val="Calibri"/>
      <family val="3"/>
      <charset val="134"/>
      <scheme val="minor"/>
    </font>
    <font>
      <sz val="11"/>
      <color theme="1" tint="0.14999847407452621"/>
      <name val="Calibri"/>
      <family val="2"/>
      <charset val="238"/>
      <scheme val="minor"/>
    </font>
    <font>
      <b/>
      <sz val="11"/>
      <color theme="1"/>
      <name val="Calibri"/>
      <family val="3"/>
      <charset val="134"/>
      <scheme val="minor"/>
    </font>
    <font>
      <sz val="12"/>
      <name val="Verdana"/>
      <family val="2"/>
    </font>
    <font>
      <sz val="11"/>
      <color rgb="FF000000"/>
      <name val="宋体"/>
      <family val="3"/>
      <charset val="134"/>
    </font>
    <font>
      <b/>
      <sz val="11"/>
      <color theme="0"/>
      <name val="Calibri"/>
      <family val="3"/>
      <charset val="134"/>
      <scheme val="minor"/>
    </font>
    <font>
      <sz val="11"/>
      <color theme="0"/>
      <name val="Calibri"/>
      <family val="3"/>
      <charset val="134"/>
      <scheme val="minor"/>
    </font>
    <font>
      <b/>
      <sz val="11"/>
      <color theme="1" tint="0.14999847407452621"/>
      <name val="Calibri"/>
      <family val="3"/>
      <charset val="134"/>
      <scheme val="minor"/>
    </font>
    <font>
      <b/>
      <sz val="18"/>
      <color theme="1"/>
      <name val="Calibri"/>
      <family val="3"/>
      <charset val="134"/>
      <scheme val="minor"/>
    </font>
    <font>
      <u/>
      <sz val="11"/>
      <color theme="10"/>
      <name val="Calibri"/>
      <family val="2"/>
      <charset val="134"/>
      <scheme val="minor"/>
    </font>
    <font>
      <b/>
      <sz val="18"/>
      <color rgb="FF595959"/>
      <name val="Calibri"/>
      <family val="3"/>
      <charset val="134"/>
      <scheme val="minor"/>
    </font>
    <font>
      <sz val="9"/>
      <name val="Calibri"/>
      <family val="2"/>
      <charset val="134"/>
      <scheme val="minor"/>
    </font>
  </fonts>
  <fills count="7">
    <fill>
      <patternFill patternType="none"/>
    </fill>
    <fill>
      <patternFill patternType="gray125"/>
    </fill>
    <fill>
      <patternFill patternType="solid">
        <fgColor rgb="FFDEEBD7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42A24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39997558519241921"/>
        <bgColor indexed="64"/>
      </patternFill>
    </fill>
  </fills>
  <borders count="11">
    <border>
      <left/>
      <right/>
      <top/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double">
        <color theme="0" tint="-0.14990691854609822"/>
      </bottom>
      <diagonal/>
    </border>
    <border>
      <left style="thin">
        <color theme="0" tint="-0.499984740745262"/>
      </left>
      <right style="thin">
        <color theme="0" tint="-0.499984740745262"/>
      </right>
      <top style="double">
        <color theme="0" tint="-0.14993743705557422"/>
      </top>
      <bottom style="double">
        <color theme="0" tint="-0.14993743705557422"/>
      </bottom>
      <diagonal/>
    </border>
    <border>
      <left style="thin">
        <color theme="0" tint="-0.499984740745262"/>
      </left>
      <right style="thin">
        <color theme="0" tint="-0.499984740745262"/>
      </right>
      <top style="double">
        <color theme="0" tint="-0.14996795556505021"/>
      </top>
      <bottom style="double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double">
        <color theme="0" tint="-0.14993743705557422"/>
      </bottom>
      <diagonal/>
    </border>
    <border>
      <left style="thin">
        <color theme="0" tint="-0.499984740745262"/>
      </left>
      <right style="thin">
        <color theme="0" tint="-0.499984740745262"/>
      </right>
      <top style="double">
        <color theme="0" tint="-0.14996795556505021"/>
      </top>
      <bottom style="double">
        <color theme="0" tint="-0.14996795556505021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/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/>
      <bottom/>
      <diagonal/>
    </border>
    <border>
      <left/>
      <right/>
      <top style="thin">
        <color theme="1" tint="0.499984740745262"/>
      </top>
      <bottom style="thin">
        <color theme="1" tint="0.499984740745262"/>
      </bottom>
      <diagonal/>
    </border>
  </borders>
  <cellStyleXfs count="6">
    <xf numFmtId="0" fontId="0" fillId="0" borderId="0"/>
    <xf numFmtId="0" fontId="1" fillId="0" borderId="0">
      <alignment vertical="center"/>
    </xf>
    <xf numFmtId="0" fontId="7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164" fontId="1" fillId="0" borderId="0" applyFont="0" applyFill="0" applyBorder="0" applyAlignment="0" applyProtection="0">
      <alignment vertical="center"/>
    </xf>
  </cellStyleXfs>
  <cellXfs count="80">
    <xf numFmtId="0" fontId="0" fillId="0" borderId="0" xfId="0"/>
    <xf numFmtId="0" fontId="1" fillId="0" borderId="0" xfId="1">
      <alignment vertical="center"/>
    </xf>
    <xf numFmtId="14" fontId="1" fillId="0" borderId="0" xfId="1" applyNumberFormat="1">
      <alignment vertical="center"/>
    </xf>
    <xf numFmtId="14" fontId="3" fillId="2" borderId="1" xfId="1" applyNumberFormat="1" applyFont="1" applyFill="1" applyBorder="1">
      <alignment vertical="center"/>
    </xf>
    <xf numFmtId="0" fontId="4" fillId="3" borderId="2" xfId="1" applyFont="1" applyFill="1" applyBorder="1">
      <alignment vertical="center"/>
    </xf>
    <xf numFmtId="0" fontId="5" fillId="3" borderId="3" xfId="1" applyFont="1" applyFill="1" applyBorder="1">
      <alignment vertical="center"/>
    </xf>
    <xf numFmtId="0" fontId="6" fillId="0" borderId="0" xfId="1" applyFont="1">
      <alignment vertical="center"/>
    </xf>
    <xf numFmtId="0" fontId="1" fillId="0" borderId="0" xfId="1" applyAlignment="1">
      <alignment horizontal="right" vertical="center"/>
    </xf>
    <xf numFmtId="0" fontId="8" fillId="4" borderId="0" xfId="2" applyFont="1" applyFill="1">
      <alignment vertical="center"/>
    </xf>
    <xf numFmtId="0" fontId="9" fillId="4" borderId="4" xfId="1" applyFont="1" applyFill="1" applyBorder="1">
      <alignment vertical="center"/>
    </xf>
    <xf numFmtId="14" fontId="7" fillId="0" borderId="0" xfId="2" applyNumberFormat="1" applyAlignment="1">
      <alignment horizontal="center" vertical="center"/>
    </xf>
    <xf numFmtId="0" fontId="4" fillId="3" borderId="2" xfId="1" applyFont="1" applyFill="1" applyBorder="1" applyAlignment="1">
      <alignment horizontal="right" vertical="center"/>
    </xf>
    <xf numFmtId="10" fontId="7" fillId="0" borderId="0" xfId="2" applyNumberFormat="1" applyAlignment="1">
      <alignment horizontal="center" vertical="center"/>
    </xf>
    <xf numFmtId="0" fontId="7" fillId="0" borderId="0" xfId="2" applyAlignment="1">
      <alignment horizontal="center" vertical="center"/>
    </xf>
    <xf numFmtId="14" fontId="4" fillId="3" borderId="2" xfId="1" applyNumberFormat="1" applyFont="1" applyFill="1" applyBorder="1" applyAlignment="1">
      <alignment horizontal="right" vertical="center"/>
    </xf>
    <xf numFmtId="0" fontId="5" fillId="3" borderId="5" xfId="1" applyFont="1" applyFill="1" applyBorder="1">
      <alignment vertical="center"/>
    </xf>
    <xf numFmtId="167" fontId="5" fillId="3" borderId="5" xfId="1" applyNumberFormat="1" applyFont="1" applyFill="1" applyBorder="1">
      <alignment vertical="center"/>
    </xf>
    <xf numFmtId="165" fontId="5" fillId="3" borderId="5" xfId="1" applyNumberFormat="1" applyFont="1" applyFill="1" applyBorder="1">
      <alignment vertical="center"/>
    </xf>
    <xf numFmtId="14" fontId="5" fillId="3" borderId="5" xfId="1" applyNumberFormat="1" applyFont="1" applyFill="1" applyBorder="1">
      <alignment vertical="center"/>
    </xf>
    <xf numFmtId="0" fontId="10" fillId="0" borderId="0" xfId="1" applyFont="1">
      <alignment vertical="center"/>
    </xf>
    <xf numFmtId="0" fontId="2" fillId="0" borderId="0" xfId="1" applyFont="1" applyAlignment="1">
      <alignment horizontal="left" vertical="center"/>
    </xf>
    <xf numFmtId="0" fontId="11" fillId="3" borderId="3" xfId="1" applyFont="1" applyFill="1" applyBorder="1">
      <alignment vertical="center"/>
    </xf>
    <xf numFmtId="166" fontId="1" fillId="0" borderId="0" xfId="1" applyNumberFormat="1">
      <alignment vertical="center"/>
    </xf>
    <xf numFmtId="168" fontId="5" fillId="3" borderId="5" xfId="1" applyNumberFormat="1" applyFont="1" applyFill="1" applyBorder="1">
      <alignment vertical="center"/>
    </xf>
    <xf numFmtId="14" fontId="5" fillId="3" borderId="5" xfId="1" applyNumberFormat="1" applyFont="1" applyFill="1" applyBorder="1" applyAlignment="1">
      <alignment horizontal="right" vertical="center"/>
    </xf>
    <xf numFmtId="0" fontId="12" fillId="0" borderId="0" xfId="1" applyFont="1">
      <alignment vertical="center"/>
    </xf>
    <xf numFmtId="0" fontId="12" fillId="3" borderId="0" xfId="1" applyFont="1" applyFill="1">
      <alignment vertical="center"/>
    </xf>
    <xf numFmtId="0" fontId="13" fillId="3" borderId="0" xfId="3" applyFill="1">
      <alignment vertical="center"/>
    </xf>
    <xf numFmtId="14" fontId="12" fillId="3" borderId="0" xfId="1" applyNumberFormat="1" applyFont="1" applyFill="1">
      <alignment vertical="center"/>
    </xf>
    <xf numFmtId="0" fontId="14" fillId="0" borderId="0" xfId="1" applyFont="1" applyAlignment="1">
      <alignment horizontal="left" vertical="center" readingOrder="1"/>
    </xf>
    <xf numFmtId="14" fontId="1" fillId="0" borderId="0" xfId="1" applyNumberFormat="1" applyAlignment="1"/>
    <xf numFmtId="169" fontId="0" fillId="0" borderId="0" xfId="4" applyNumberFormat="1" applyFont="1">
      <alignment vertical="center"/>
    </xf>
    <xf numFmtId="0" fontId="1" fillId="0" borderId="0" xfId="1" quotePrefix="1">
      <alignment vertical="center"/>
    </xf>
    <xf numFmtId="0" fontId="1" fillId="5" borderId="0" xfId="1" applyFill="1">
      <alignment vertical="center"/>
    </xf>
    <xf numFmtId="14" fontId="1" fillId="5" borderId="0" xfId="1" applyNumberFormat="1" applyFill="1">
      <alignment vertical="center"/>
    </xf>
    <xf numFmtId="0" fontId="1" fillId="0" borderId="6" xfId="1" applyBorder="1" applyAlignment="1">
      <alignment horizontal="center" vertical="center"/>
    </xf>
    <xf numFmtId="164" fontId="1" fillId="0" borderId="6" xfId="1" applyNumberFormat="1" applyBorder="1">
      <alignment vertical="center"/>
    </xf>
    <xf numFmtId="0" fontId="1" fillId="6" borderId="6" xfId="1" applyFill="1" applyBorder="1">
      <alignment vertical="center"/>
    </xf>
    <xf numFmtId="0" fontId="1" fillId="6" borderId="6" xfId="1" applyFill="1" applyBorder="1" applyAlignment="1">
      <alignment horizontal="center" vertical="center"/>
    </xf>
    <xf numFmtId="2" fontId="1" fillId="5" borderId="7" xfId="1" applyNumberFormat="1" applyFill="1" applyBorder="1">
      <alignment vertical="center"/>
    </xf>
    <xf numFmtId="170" fontId="0" fillId="5" borderId="6" xfId="4" applyNumberFormat="1" applyFont="1" applyFill="1" applyBorder="1">
      <alignment vertical="center"/>
    </xf>
    <xf numFmtId="0" fontId="1" fillId="0" borderId="6" xfId="1" applyBorder="1">
      <alignment vertical="center"/>
    </xf>
    <xf numFmtId="0" fontId="1" fillId="0" borderId="9" xfId="1" applyBorder="1" applyAlignment="1">
      <alignment horizontal="center" vertical="center"/>
    </xf>
    <xf numFmtId="14" fontId="1" fillId="5" borderId="6" xfId="1" applyNumberFormat="1" applyFill="1" applyBorder="1">
      <alignment vertical="center"/>
    </xf>
    <xf numFmtId="0" fontId="1" fillId="5" borderId="6" xfId="1" applyFill="1" applyBorder="1">
      <alignment vertical="center"/>
    </xf>
    <xf numFmtId="168" fontId="0" fillId="5" borderId="6" xfId="5" applyNumberFormat="1" applyFont="1" applyFill="1" applyBorder="1" applyAlignment="1">
      <alignment vertical="center"/>
    </xf>
    <xf numFmtId="9" fontId="1" fillId="0" borderId="0" xfId="1" applyNumberFormat="1">
      <alignment vertical="center"/>
    </xf>
    <xf numFmtId="0" fontId="6" fillId="0" borderId="0" xfId="1" applyFont="1" applyAlignment="1">
      <alignment horizontal="right" vertical="center"/>
    </xf>
    <xf numFmtId="2" fontId="1" fillId="0" borderId="0" xfId="1" applyNumberFormat="1">
      <alignment vertical="center"/>
    </xf>
    <xf numFmtId="0" fontId="1" fillId="6" borderId="0" xfId="1" applyFill="1">
      <alignment vertical="center"/>
    </xf>
    <xf numFmtId="0" fontId="1" fillId="6" borderId="9" xfId="1" applyFill="1" applyBorder="1" applyAlignment="1">
      <alignment horizontal="center" vertical="center"/>
    </xf>
    <xf numFmtId="164" fontId="1" fillId="0" borderId="0" xfId="1" applyNumberFormat="1">
      <alignment vertical="center"/>
    </xf>
    <xf numFmtId="164" fontId="0" fillId="5" borderId="6" xfId="5" applyFont="1" applyFill="1" applyBorder="1">
      <alignment vertical="center"/>
    </xf>
    <xf numFmtId="164" fontId="0" fillId="3" borderId="6" xfId="5" applyFont="1" applyFill="1" applyBorder="1">
      <alignment vertical="center"/>
    </xf>
    <xf numFmtId="172" fontId="1" fillId="0" borderId="0" xfId="1" applyNumberFormat="1">
      <alignment vertical="center"/>
    </xf>
    <xf numFmtId="166" fontId="1" fillId="3" borderId="6" xfId="1" applyNumberFormat="1" applyFill="1" applyBorder="1">
      <alignment vertical="center"/>
    </xf>
    <xf numFmtId="0" fontId="13" fillId="0" borderId="0" xfId="3">
      <alignment vertical="center"/>
    </xf>
    <xf numFmtId="0" fontId="4" fillId="3" borderId="2" xfId="0" applyFont="1" applyFill="1" applyBorder="1" applyAlignment="1">
      <alignment vertical="center"/>
    </xf>
    <xf numFmtId="14" fontId="4" fillId="3" borderId="2" xfId="0" applyNumberFormat="1" applyFont="1" applyFill="1" applyBorder="1" applyAlignment="1">
      <alignment vertical="center"/>
    </xf>
    <xf numFmtId="14" fontId="3" fillId="2" borderId="1" xfId="0" applyNumberFormat="1" applyFont="1" applyFill="1" applyBorder="1" applyAlignment="1">
      <alignment vertical="center"/>
    </xf>
    <xf numFmtId="0" fontId="3" fillId="2" borderId="1" xfId="0" applyFont="1" applyFill="1" applyBorder="1" applyAlignment="1">
      <alignment vertical="center"/>
    </xf>
    <xf numFmtId="0" fontId="9" fillId="4" borderId="4" xfId="0" applyFont="1" applyFill="1" applyBorder="1" applyAlignment="1">
      <alignment vertical="center"/>
    </xf>
    <xf numFmtId="164" fontId="1" fillId="0" borderId="6" xfId="1" applyNumberFormat="1" applyBorder="1" applyAlignment="1">
      <alignment horizontal="center" vertical="center"/>
    </xf>
    <xf numFmtId="0" fontId="1" fillId="0" borderId="6" xfId="1" applyBorder="1" applyAlignment="1">
      <alignment horizontal="center" vertical="center"/>
    </xf>
    <xf numFmtId="14" fontId="1" fillId="5" borderId="7" xfId="1" applyNumberFormat="1" applyFill="1" applyBorder="1" applyAlignment="1">
      <alignment horizontal="center" vertical="center"/>
    </xf>
    <xf numFmtId="14" fontId="1" fillId="5" borderId="8" xfId="1" applyNumberFormat="1" applyFill="1" applyBorder="1" applyAlignment="1">
      <alignment horizontal="center" vertical="center"/>
    </xf>
    <xf numFmtId="0" fontId="1" fillId="3" borderId="7" xfId="1" applyFill="1" applyBorder="1" applyAlignment="1">
      <alignment horizontal="center" vertical="center"/>
    </xf>
    <xf numFmtId="0" fontId="1" fillId="3" borderId="8" xfId="1" applyFill="1" applyBorder="1" applyAlignment="1">
      <alignment horizontal="center" vertical="center"/>
    </xf>
    <xf numFmtId="0" fontId="1" fillId="5" borderId="7" xfId="1" applyFill="1" applyBorder="1" applyAlignment="1">
      <alignment horizontal="center" vertical="center"/>
    </xf>
    <xf numFmtId="0" fontId="1" fillId="5" borderId="10" xfId="1" applyFill="1" applyBorder="1" applyAlignment="1">
      <alignment horizontal="center" vertical="center"/>
    </xf>
    <xf numFmtId="10" fontId="1" fillId="3" borderId="7" xfId="1" applyNumberFormat="1" applyFill="1" applyBorder="1" applyAlignment="1">
      <alignment horizontal="center" vertical="center"/>
    </xf>
    <xf numFmtId="10" fontId="1" fillId="3" borderId="8" xfId="1" applyNumberFormat="1" applyFill="1" applyBorder="1" applyAlignment="1">
      <alignment horizontal="center" vertical="center"/>
    </xf>
    <xf numFmtId="10" fontId="0" fillId="0" borderId="6" xfId="4" applyNumberFormat="1" applyFont="1" applyBorder="1" applyAlignment="1">
      <alignment horizontal="center" vertical="center"/>
    </xf>
    <xf numFmtId="14" fontId="1" fillId="5" borderId="6" xfId="1" applyNumberFormat="1" applyFill="1" applyBorder="1" applyAlignment="1">
      <alignment horizontal="center" vertical="center"/>
    </xf>
    <xf numFmtId="170" fontId="0" fillId="5" borderId="7" xfId="4" applyNumberFormat="1" applyFont="1" applyFill="1" applyBorder="1" applyAlignment="1">
      <alignment horizontal="center" vertical="center"/>
    </xf>
    <xf numFmtId="170" fontId="0" fillId="5" borderId="8" xfId="4" applyNumberFormat="1" applyFont="1" applyFill="1" applyBorder="1" applyAlignment="1">
      <alignment horizontal="center" vertical="center"/>
    </xf>
    <xf numFmtId="171" fontId="0" fillId="5" borderId="7" xfId="5" applyNumberFormat="1" applyFont="1" applyFill="1" applyBorder="1" applyAlignment="1">
      <alignment horizontal="center" vertical="center"/>
    </xf>
    <xf numFmtId="171" fontId="0" fillId="5" borderId="8" xfId="5" applyNumberFormat="1" applyFont="1" applyFill="1" applyBorder="1" applyAlignment="1">
      <alignment horizontal="center" vertical="center"/>
    </xf>
    <xf numFmtId="0" fontId="1" fillId="5" borderId="6" xfId="1" applyFill="1" applyBorder="1" applyAlignment="1">
      <alignment horizontal="center" vertical="center"/>
    </xf>
    <xf numFmtId="0" fontId="1" fillId="3" borderId="6" xfId="1" applyFill="1" applyBorder="1" applyAlignment="1">
      <alignment horizontal="center" vertical="center"/>
    </xf>
  </cellXfs>
  <cellStyles count="6">
    <cellStyle name="Hyperlink" xfId="3" builtinId="8"/>
    <cellStyle name="Normal" xfId="0" builtinId="0"/>
    <cellStyle name="千位分隔 2" xfId="5" xr:uid="{BF02FA33-840C-4781-B20B-010EC778CC28}"/>
    <cellStyle name="常规 2" xfId="1" xr:uid="{A1FE6915-E9F2-4AD7-974A-80E5E5DDFE79}"/>
    <cellStyle name="常规 3" xfId="2" xr:uid="{B1164F98-F53B-45D6-8773-7696E9C82CC0}"/>
    <cellStyle name="百分比 2" xfId="4" xr:uid="{11D95CF1-DBD4-4701-B5BF-0E8D3C47BFE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5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4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sharedStrings" Target="sharedStrings.xml"/><Relationship Id="rId5" Type="http://schemas.openxmlformats.org/officeDocument/2006/relationships/externalLink" Target="externalLinks/externalLink2.xml"/><Relationship Id="rId10" Type="http://schemas.openxmlformats.org/officeDocument/2006/relationships/styles" Target="styles.xml"/><Relationship Id="rId4" Type="http://schemas.openxmlformats.org/officeDocument/2006/relationships/externalLink" Target="externalLinks/externalLink1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cp\mcpexcel1.4\python\excel\mcp_fxoption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cp\mcpexcel1.4\python\excel\mcp_bond1.3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python\excel\bbg_swapcurve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cp\mcpexcel1.4\python\excel\mcp_american&amp;asian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cp\mcpexcel1.4\python\excel\pingo_fxoption_template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num"/>
      <sheetName val="Calendar"/>
      <sheetName val="PV等概念"/>
      <sheetName val="设置"/>
      <sheetName val="FR007Curve"/>
      <sheetName val="SHIBOR3M"/>
      <sheetName val="DEPO"/>
      <sheetName val="MktVolSurface2"/>
      <sheetName val="VolSurface"/>
      <sheetName val="MktVolSurface"/>
      <sheetName val="VanillaOption"/>
      <sheetName val="FXForward"/>
      <sheetName val="AsianOption"/>
      <sheetName val="触碰式"/>
      <sheetName val="比例远期 (2)"/>
      <sheetName val="比例远期"/>
      <sheetName val="封顶远期"/>
      <sheetName val="保底远期"/>
      <sheetName val="区间远期"/>
      <sheetName val="参与远期"/>
      <sheetName val="海鸥封顶"/>
      <sheetName val="海鸥保底"/>
      <sheetName val="封顶保底"/>
      <sheetName val="宽跨式"/>
      <sheetName val="跨式"/>
      <sheetName val="Forward Extra"/>
      <sheetName val="Kickout Forward"/>
      <sheetName val="Iron"/>
      <sheetName val="双鲨"/>
      <sheetName val="比例远期-批量报价"/>
      <sheetName val="敏感性分析"/>
      <sheetName val="数字期权"/>
      <sheetName val="XY"/>
      <sheetName val="结构化远期（结构定义）"/>
      <sheetName val="快速试算"/>
      <sheetName val="TargetRedemptionForward"/>
    </sheetNames>
    <sheetDataSet>
      <sheetData sheetId="0"/>
      <sheetData sheetId="1"/>
      <sheetData sheetId="2"/>
      <sheetData sheetId="3">
        <row r="3">
          <cell r="C3" t="str">
            <v>McpCalendar@63</v>
          </cell>
        </row>
        <row r="4">
          <cell r="C4" t="str">
            <v>McpCalendar@62</v>
          </cell>
        </row>
        <row r="5">
          <cell r="C5" t="str">
            <v>McpCalendar@60</v>
          </cell>
        </row>
        <row r="9">
          <cell r="C9" t="e">
            <v>#REF!</v>
          </cell>
        </row>
        <row r="11">
          <cell r="C11" t="str">
            <v>McpYieldCurve@254</v>
          </cell>
        </row>
        <row r="12">
          <cell r="C12" t="str">
            <v>McpYieldCurve@254</v>
          </cell>
        </row>
        <row r="18">
          <cell r="C18" t="str">
            <v>McpMktVolSurface@1</v>
          </cell>
        </row>
        <row r="22">
          <cell r="C22">
            <v>6.3625000000000007</v>
          </cell>
        </row>
        <row r="24">
          <cell r="C24">
            <v>6.3637000000000006</v>
          </cell>
        </row>
        <row r="25">
          <cell r="C25">
            <v>6.3509000000000002</v>
          </cell>
        </row>
        <row r="28">
          <cell r="C28">
            <v>45372</v>
          </cell>
        </row>
        <row r="29">
          <cell r="C29">
            <v>45376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lendar"/>
      <sheetName val="Enum"/>
      <sheetName val="Parametric Curve"/>
      <sheetName val="FixedBond (Option)"/>
      <sheetName val="BDTData"/>
      <sheetName val="HisVols"/>
      <sheetName val="标准期限曲线"/>
    </sheetNames>
    <sheetDataSet>
      <sheetData sheetId="0" refreshError="1"/>
      <sheetData sheetId="1">
        <row r="3">
          <cell r="B3" t="str">
            <v>Act360</v>
          </cell>
        </row>
        <row r="4">
          <cell r="B4" t="str">
            <v>Act365Fixed</v>
          </cell>
        </row>
        <row r="5">
          <cell r="B5" t="str">
            <v>ThirtyE360</v>
          </cell>
        </row>
        <row r="6">
          <cell r="B6" t="str">
            <v>ThirtyE360ISDA</v>
          </cell>
        </row>
        <row r="7">
          <cell r="B7" t="str">
            <v>ThirtyEPlus360</v>
          </cell>
        </row>
        <row r="8">
          <cell r="B8" t="str">
            <v>ThirtyU360</v>
          </cell>
        </row>
        <row r="9">
          <cell r="B9" t="str">
            <v>ActActISDA</v>
          </cell>
        </row>
        <row r="10">
          <cell r="B10" t="str">
            <v>ActActICMA</v>
          </cell>
        </row>
        <row r="11">
          <cell r="B11" t="str">
            <v>Act365L</v>
          </cell>
        </row>
        <row r="12">
          <cell r="B12" t="str">
            <v>ActActAFB</v>
          </cell>
        </row>
        <row r="13">
          <cell r="B13" t="str">
            <v>Act365Leap</v>
          </cell>
        </row>
        <row r="14">
          <cell r="B14" t="str">
            <v>ActActXTR</v>
          </cell>
        </row>
        <row r="15">
          <cell r="B15" t="str">
            <v>ActActICMAComplement</v>
          </cell>
        </row>
        <row r="16">
          <cell r="B16" t="str">
            <v>Act252</v>
          </cell>
        </row>
        <row r="54">
          <cell r="B54" t="str">
            <v>FLATINTERPOLATION</v>
          </cell>
        </row>
        <row r="55">
          <cell r="B55" t="str">
            <v>CLOSESTINTERPOLATION</v>
          </cell>
        </row>
        <row r="56">
          <cell r="B56" t="str">
            <v>LINEARINTERPOLATION</v>
          </cell>
        </row>
        <row r="57">
          <cell r="B57" t="str">
            <v>LINEARXY</v>
          </cell>
        </row>
        <row r="58">
          <cell r="B58" t="str">
            <v>LOGLINEAR</v>
          </cell>
        </row>
        <row r="59">
          <cell r="B59" t="str">
            <v>LAGRANGEPOLYNOMIAL</v>
          </cell>
        </row>
        <row r="60">
          <cell r="B60" t="str">
            <v>CUBICSPLINES</v>
          </cell>
        </row>
        <row r="61">
          <cell r="B61" t="str">
            <v>FORWARDFORWARDQUARTIC</v>
          </cell>
        </row>
        <row r="62">
          <cell r="B62" t="str">
            <v>EXPLICITCLAMPEDCUBICSPLINES</v>
          </cell>
        </row>
        <row r="63">
          <cell r="B63" t="str">
            <v>FORWARDSPLINEMETHOD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BG-Depo"/>
      <sheetName val="Calendar"/>
      <sheetName val="Enum"/>
    </sheetNames>
    <sheetDataSet>
      <sheetData sheetId="0"/>
      <sheetData sheetId="1"/>
      <sheetData sheetId="2">
        <row r="53">
          <cell r="B53" t="str">
            <v>FLATINTERPOLATION</v>
          </cell>
        </row>
        <row r="54">
          <cell r="B54" t="str">
            <v>CLOSESTINTERPOLATION</v>
          </cell>
        </row>
        <row r="55">
          <cell r="B55" t="str">
            <v>LINEARINTERPOLATION</v>
          </cell>
        </row>
        <row r="56">
          <cell r="B56" t="str">
            <v>LINEARXY</v>
          </cell>
        </row>
        <row r="57">
          <cell r="B57" t="str">
            <v>LOGLINEAR</v>
          </cell>
        </row>
        <row r="58">
          <cell r="B58" t="str">
            <v>LAGRANGEPOLYNOMIAL</v>
          </cell>
        </row>
        <row r="59">
          <cell r="B59" t="str">
            <v>CUBICSPLINES</v>
          </cell>
        </row>
        <row r="60">
          <cell r="B60" t="str">
            <v>FORWARDFORWARDQUARTIC</v>
          </cell>
        </row>
        <row r="61">
          <cell r="B61" t="str">
            <v>EXPLICITCLAMPEDCUBICSPLINES</v>
          </cell>
        </row>
        <row r="62">
          <cell r="B62" t="str">
            <v>FORWARDSPLINEMETHOD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num"/>
      <sheetName val="Calendar"/>
      <sheetName val="设置"/>
      <sheetName val="FR007Curve"/>
      <sheetName val="SHIBOR3M"/>
      <sheetName val="USDImpliedCurve"/>
      <sheetName val="VolSurface"/>
      <sheetName val="MktVolSurface"/>
      <sheetName val="VanillaOption"/>
      <sheetName val="AsianOption"/>
      <sheetName val="比例远期 (2)"/>
      <sheetName val="比例远期"/>
      <sheetName val="封顶远期"/>
      <sheetName val="保底远期"/>
      <sheetName val="区间远期"/>
      <sheetName val="参与远期"/>
      <sheetName val="海鸥封顶"/>
      <sheetName val="海鸥保底"/>
      <sheetName val="封顶保底"/>
      <sheetName val="宽跨式"/>
      <sheetName val="跨式"/>
      <sheetName val="Forward Extra"/>
      <sheetName val="Kickout Forward"/>
      <sheetName val="Iron"/>
      <sheetName val="双鲨"/>
      <sheetName val="比例远期-批量报价"/>
      <sheetName val="敏感性分析"/>
      <sheetName val="结构化远期（结构定义）"/>
      <sheetName val="快速试算"/>
      <sheetName val="TargetRedemptionForward"/>
    </sheetNames>
    <sheetDataSet>
      <sheetData sheetId="0"/>
      <sheetData sheetId="1"/>
      <sheetData sheetId="2">
        <row r="3">
          <cell r="C3" t="str">
            <v>McpCalendar@30</v>
          </cell>
        </row>
        <row r="18">
          <cell r="C18" t="str">
            <v>McpMktVolSurface@2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num"/>
      <sheetName val="Calendar"/>
      <sheetName val="设置"/>
      <sheetName val="DEPO"/>
      <sheetName val="MktVolSurface2"/>
      <sheetName val="MktVolSurface"/>
      <sheetName val="VanillaOption"/>
      <sheetName val="比例远期"/>
      <sheetName val="Sheet1"/>
      <sheetName val="封顶远期"/>
      <sheetName val="区间远期"/>
      <sheetName val="结构化远期（结构定义）"/>
    </sheetNames>
    <sheetDataSet>
      <sheetData sheetId="0"/>
      <sheetData sheetId="1"/>
      <sheetData sheetId="2">
        <row r="5">
          <cell r="C5" t="str">
            <v>McpCalendar@14</v>
          </cell>
        </row>
        <row r="10">
          <cell r="C10">
            <v>0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CalibrationSet@1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619A86-8E1C-4F91-AFBE-3C9B548FE77C}">
  <dimension ref="A1:O43"/>
  <sheetViews>
    <sheetView topLeftCell="B19" zoomScaleNormal="100" workbookViewId="0">
      <selection activeCell="G5" sqref="G5"/>
    </sheetView>
  </sheetViews>
  <sheetFormatPr defaultColWidth="9.140625" defaultRowHeight="15"/>
  <cols>
    <col min="1" max="1" width="13.7109375" style="1" hidden="1" customWidth="1"/>
    <col min="2" max="2" width="25" style="1" customWidth="1"/>
    <col min="3" max="3" width="14.5703125" style="1" customWidth="1"/>
    <col min="4" max="4" width="21" style="1" customWidth="1"/>
    <col min="5" max="5" width="17" style="1" customWidth="1"/>
    <col min="6" max="6" width="16" style="1" customWidth="1"/>
    <col min="7" max="7" width="13.5703125" style="1" customWidth="1"/>
    <col min="8" max="8" width="20" style="1" customWidth="1"/>
    <col min="9" max="9" width="23.5703125" style="1" customWidth="1"/>
    <col min="10" max="10" width="19.42578125" style="1" customWidth="1"/>
    <col min="11" max="11" width="17.28515625" style="1" bestFit="1" customWidth="1"/>
    <col min="12" max="12" width="21.42578125" style="1" customWidth="1"/>
    <col min="13" max="13" width="19.42578125" style="1" customWidth="1"/>
    <col min="14" max="14" width="15.5703125" style="1" customWidth="1"/>
    <col min="15" max="15" width="15.7109375" style="1" customWidth="1"/>
    <col min="16" max="16" width="10" style="1" customWidth="1"/>
    <col min="17" max="18" width="11.42578125" style="1" customWidth="1"/>
    <col min="19" max="19" width="13" style="1" customWidth="1"/>
    <col min="20" max="20" width="12.7109375" style="1" customWidth="1"/>
    <col min="21" max="21" width="10.28515625" style="1" customWidth="1"/>
    <col min="22" max="22" width="9.140625" style="1"/>
    <col min="23" max="23" width="15.85546875" style="1" customWidth="1"/>
    <col min="24" max="16384" width="9.140625" style="1"/>
  </cols>
  <sheetData>
    <row r="1" spans="1:15" s="25" customFormat="1" ht="23.25">
      <c r="B1" s="29" t="s">
        <v>57</v>
      </c>
      <c r="C1" s="26"/>
      <c r="D1" s="26"/>
      <c r="E1" s="26"/>
      <c r="F1" s="28"/>
      <c r="G1" s="26"/>
      <c r="H1" s="26"/>
      <c r="I1" s="27"/>
      <c r="J1" s="26"/>
      <c r="K1" s="26"/>
    </row>
    <row r="2" spans="1:15" ht="15.75" thickBot="1">
      <c r="B2" s="9" t="s">
        <v>631</v>
      </c>
      <c r="C2" s="8"/>
      <c r="D2" s="9"/>
      <c r="F2" s="9" t="s">
        <v>4</v>
      </c>
      <c r="G2" s="8"/>
    </row>
    <row r="3" spans="1:15" ht="16.5" thickTop="1" thickBot="1">
      <c r="A3" s="1" t="s">
        <v>56</v>
      </c>
      <c r="B3" s="18" t="s">
        <v>25</v>
      </c>
      <c r="C3" s="18">
        <f>G3</f>
        <v>45888</v>
      </c>
      <c r="D3" s="18"/>
      <c r="F3" s="4" t="s">
        <v>3</v>
      </c>
      <c r="G3" s="14">
        <v>45888</v>
      </c>
    </row>
    <row r="4" spans="1:15" ht="16.5" thickTop="1" thickBot="1">
      <c r="A4" s="1" t="s">
        <v>55</v>
      </c>
      <c r="B4" s="18" t="s">
        <v>54</v>
      </c>
      <c r="C4" s="18" t="s">
        <v>53</v>
      </c>
      <c r="D4" s="18"/>
      <c r="F4" s="4" t="s">
        <v>23</v>
      </c>
      <c r="G4" s="3" t="str">
        <f>_xll.McpCalendar("CNY")</f>
        <v>McpCalendar@0</v>
      </c>
      <c r="O4" s="20"/>
    </row>
    <row r="5" spans="1:15" ht="16.5" thickTop="1" thickBot="1">
      <c r="A5" s="1" t="s">
        <v>52</v>
      </c>
      <c r="B5" s="18" t="s">
        <v>51</v>
      </c>
      <c r="C5" s="18" t="s">
        <v>50</v>
      </c>
      <c r="D5" s="18"/>
      <c r="O5" s="20"/>
    </row>
    <row r="6" spans="1:15" ht="16.5" thickTop="1" thickBot="1">
      <c r="A6" s="1" t="s">
        <v>49</v>
      </c>
      <c r="B6" s="18" t="s">
        <v>33</v>
      </c>
      <c r="C6" s="24" t="s">
        <v>48</v>
      </c>
      <c r="D6" s="18"/>
      <c r="O6" s="20"/>
    </row>
    <row r="7" spans="1:15" ht="16.5" thickTop="1" thickBot="1">
      <c r="A7" s="1" t="s">
        <v>47</v>
      </c>
      <c r="B7" s="18" t="s">
        <v>46</v>
      </c>
      <c r="C7" s="18" t="b">
        <v>0</v>
      </c>
      <c r="D7" s="18"/>
      <c r="O7" s="20"/>
    </row>
    <row r="8" spans="1:15" ht="16.5" thickTop="1" thickBot="1">
      <c r="A8" s="1" t="s">
        <v>45</v>
      </c>
      <c r="B8" s="18" t="s">
        <v>44</v>
      </c>
      <c r="C8" s="23">
        <v>0</v>
      </c>
      <c r="D8" s="18"/>
      <c r="F8" s="22"/>
      <c r="G8" s="22"/>
      <c r="H8" s="22"/>
      <c r="O8" s="20"/>
    </row>
    <row r="9" spans="1:15" ht="16.5" thickTop="1" thickBot="1">
      <c r="B9" s="18"/>
      <c r="C9" s="18"/>
      <c r="D9" s="18"/>
      <c r="G9" s="22"/>
      <c r="O9" s="20"/>
    </row>
    <row r="10" spans="1:15" ht="16.5" thickTop="1" thickBot="1">
      <c r="B10" s="21" t="s">
        <v>43</v>
      </c>
      <c r="C10" s="5"/>
      <c r="D10" s="5"/>
      <c r="O10" s="20"/>
    </row>
    <row r="11" spans="1:15" ht="16.5" thickTop="1" thickBot="1">
      <c r="B11" s="18" t="s">
        <v>42</v>
      </c>
      <c r="C11" s="18" t="str">
        <f>I15</f>
        <v>McpBillCurveData@0</v>
      </c>
      <c r="D11" s="18"/>
      <c r="O11" s="20"/>
    </row>
    <row r="12" spans="1:15" ht="16.5" thickTop="1" thickBot="1">
      <c r="B12" s="18" t="s">
        <v>41</v>
      </c>
      <c r="C12" s="2" t="str">
        <f>I22</f>
        <v>McpVanillaSwapCurveData@0</v>
      </c>
      <c r="D12" s="18"/>
      <c r="O12" s="20"/>
    </row>
    <row r="13" spans="1:15" ht="16.5" thickTop="1" thickBot="1">
      <c r="B13" s="21" t="s">
        <v>40</v>
      </c>
      <c r="C13" s="5"/>
      <c r="D13" s="5"/>
      <c r="O13" s="20"/>
    </row>
    <row r="14" spans="1:15" ht="16.5" thickTop="1" thickBot="1">
      <c r="B14" s="18" t="s">
        <v>39</v>
      </c>
      <c r="C14" s="18" t="str">
        <f>_xll.McpCalibrationSet(C11:C12)</f>
        <v>McpCalibrationSet@0</v>
      </c>
      <c r="D14" s="18"/>
      <c r="O14" s="20"/>
    </row>
    <row r="15" spans="1:15" ht="16.5" thickTop="1" thickBot="1">
      <c r="B15" s="18" t="s">
        <v>38</v>
      </c>
      <c r="C15" s="3" t="str">
        <f>_xll.McpSwapCurve(B3:C14)</f>
        <v>McpSwapCurve@0</v>
      </c>
      <c r="D15" s="18"/>
      <c r="I15" s="3" t="str">
        <f>_xll.McpBillCurveData(I18:J19,B18:F19)</f>
        <v>McpBillCurveData@0</v>
      </c>
      <c r="O15" s="20"/>
    </row>
    <row r="16" spans="1:15" ht="15.75" thickTop="1">
      <c r="O16" s="20"/>
    </row>
    <row r="17" spans="1:15" ht="15.75" thickBot="1">
      <c r="B17" s="9" t="s">
        <v>37</v>
      </c>
      <c r="C17" s="8"/>
      <c r="D17" s="9"/>
      <c r="E17" s="9"/>
      <c r="F17" s="8"/>
      <c r="I17" s="9" t="s">
        <v>36</v>
      </c>
      <c r="J17" s="8"/>
      <c r="O17" s="20"/>
    </row>
    <row r="18" spans="1:15" ht="16.5" thickTop="1" thickBot="1">
      <c r="B18" s="5" t="s">
        <v>35</v>
      </c>
      <c r="C18" s="5" t="s">
        <v>29</v>
      </c>
      <c r="D18" s="5" t="s">
        <v>34</v>
      </c>
      <c r="E18" s="5" t="s">
        <v>27</v>
      </c>
      <c r="F18" s="5" t="s">
        <v>26</v>
      </c>
      <c r="I18" s="4" t="s">
        <v>33</v>
      </c>
      <c r="J18" s="14" t="s">
        <v>1</v>
      </c>
      <c r="O18" s="20"/>
    </row>
    <row r="19" spans="1:15" ht="16.5" thickTop="1" thickBot="1">
      <c r="B19" s="18">
        <f>$G$3</f>
        <v>45888</v>
      </c>
      <c r="C19" s="18">
        <v>45897</v>
      </c>
      <c r="D19" s="17">
        <v>1.4999999999999999E-2</v>
      </c>
      <c r="E19" s="16">
        <v>0</v>
      </c>
      <c r="F19" s="15" t="s">
        <v>10</v>
      </c>
      <c r="I19" s="4" t="s">
        <v>32</v>
      </c>
      <c r="J19" s="14">
        <f>C3</f>
        <v>45888</v>
      </c>
      <c r="O19" s="20"/>
    </row>
    <row r="20" spans="1:15" ht="15.75" thickTop="1">
      <c r="O20" s="20"/>
    </row>
    <row r="21" spans="1:15">
      <c r="O21" s="20"/>
    </row>
    <row r="22" spans="1:15" ht="15.75" thickBot="1">
      <c r="I22" s="3" t="str">
        <f>_xll.McpVanillaSwapCurveData(I25:J39,C25:F36,,,,"VP|HD")</f>
        <v>McpVanillaSwapCurveData@0</v>
      </c>
      <c r="M22" s="19"/>
    </row>
    <row r="23" spans="1:15" ht="15.75" thickTop="1">
      <c r="M23" s="19"/>
    </row>
    <row r="24" spans="1:15" ht="15.75" thickBot="1">
      <c r="B24" s="9" t="s">
        <v>31</v>
      </c>
      <c r="C24" s="8"/>
      <c r="D24" s="9"/>
      <c r="E24" s="9"/>
      <c r="F24" s="8"/>
      <c r="I24" s="9" t="s">
        <v>30</v>
      </c>
      <c r="J24" s="8"/>
      <c r="M24" s="19"/>
    </row>
    <row r="25" spans="1:15" ht="16.5" thickTop="1" thickBot="1">
      <c r="B25" s="5"/>
      <c r="C25" s="5" t="s">
        <v>29</v>
      </c>
      <c r="D25" s="5" t="s">
        <v>28</v>
      </c>
      <c r="E25" s="5" t="s">
        <v>27</v>
      </c>
      <c r="F25" s="5" t="s">
        <v>26</v>
      </c>
      <c r="I25" s="4" t="s">
        <v>25</v>
      </c>
      <c r="J25" s="14">
        <f>G3</f>
        <v>45888</v>
      </c>
    </row>
    <row r="26" spans="1:15" ht="16.5" thickTop="1" thickBot="1">
      <c r="A26" s="2"/>
      <c r="B26" s="13"/>
      <c r="C26" s="18">
        <v>45922</v>
      </c>
      <c r="D26" s="17">
        <v>1.5299999999999999E-2</v>
      </c>
      <c r="E26" s="16">
        <v>0</v>
      </c>
      <c r="F26" s="15" t="s">
        <v>10</v>
      </c>
      <c r="I26" s="4" t="s">
        <v>24</v>
      </c>
      <c r="J26" s="11">
        <v>1</v>
      </c>
    </row>
    <row r="27" spans="1:15" ht="16.5" thickTop="1" thickBot="1">
      <c r="B27" s="13"/>
      <c r="C27" s="18">
        <v>45982</v>
      </c>
      <c r="D27" s="17">
        <v>1.555E-2</v>
      </c>
      <c r="E27" s="16">
        <v>0</v>
      </c>
      <c r="F27" s="15" t="s">
        <v>10</v>
      </c>
      <c r="I27" s="4" t="s">
        <v>23</v>
      </c>
      <c r="J27" s="3" t="str">
        <f>G4</f>
        <v>McpCalendar@0</v>
      </c>
    </row>
    <row r="28" spans="1:15" ht="16.5" thickTop="1" thickBot="1">
      <c r="B28" s="13"/>
      <c r="C28" s="18">
        <v>46076</v>
      </c>
      <c r="D28" s="17">
        <v>1.575E-2</v>
      </c>
      <c r="E28" s="16">
        <v>0</v>
      </c>
      <c r="F28" s="15" t="s">
        <v>10</v>
      </c>
      <c r="I28" s="4" t="s">
        <v>22</v>
      </c>
      <c r="J28" s="14" t="s">
        <v>21</v>
      </c>
    </row>
    <row r="29" spans="1:15" ht="16.5" thickTop="1" thickBot="1">
      <c r="B29" s="13"/>
      <c r="C29" s="18">
        <v>46163</v>
      </c>
      <c r="D29" s="17">
        <v>1.5561999999999999E-2</v>
      </c>
      <c r="E29" s="16">
        <v>0</v>
      </c>
      <c r="F29" s="15" t="s">
        <v>10</v>
      </c>
      <c r="I29" s="4" t="s">
        <v>20</v>
      </c>
      <c r="J29" s="14" t="s">
        <v>19</v>
      </c>
    </row>
    <row r="30" spans="1:15" ht="16.5" thickTop="1" thickBot="1">
      <c r="B30" s="13"/>
      <c r="C30" s="18">
        <v>46255</v>
      </c>
      <c r="D30" s="17">
        <v>1.5436999999999999E-2</v>
      </c>
      <c r="E30" s="16">
        <v>0</v>
      </c>
      <c r="F30" s="15" t="s">
        <v>10</v>
      </c>
      <c r="H30" s="7"/>
      <c r="I30" s="4" t="s">
        <v>18</v>
      </c>
      <c r="J30" s="14" t="s">
        <v>16</v>
      </c>
    </row>
    <row r="31" spans="1:15" ht="16.5" thickTop="1" thickBot="1">
      <c r="B31" s="13"/>
      <c r="C31" s="18">
        <v>46622</v>
      </c>
      <c r="D31" s="17">
        <v>1.5275E-2</v>
      </c>
      <c r="E31" s="16">
        <v>0</v>
      </c>
      <c r="F31" s="15" t="s">
        <v>10</v>
      </c>
      <c r="H31" s="7"/>
      <c r="I31" s="4" t="s">
        <v>17</v>
      </c>
      <c r="J31" s="14" t="s">
        <v>16</v>
      </c>
    </row>
    <row r="32" spans="1:15" ht="16.5" thickTop="1" thickBot="1">
      <c r="B32" s="13"/>
      <c r="C32" s="18">
        <v>46986</v>
      </c>
      <c r="D32" s="17">
        <v>1.5537E-2</v>
      </c>
      <c r="E32" s="16">
        <v>0</v>
      </c>
      <c r="F32" s="15" t="s">
        <v>10</v>
      </c>
      <c r="H32" s="7"/>
      <c r="I32" s="4" t="s">
        <v>15</v>
      </c>
      <c r="J32" s="14" t="s">
        <v>1</v>
      </c>
    </row>
    <row r="33" spans="2:10" ht="16.5" thickTop="1" thickBot="1">
      <c r="B33" s="13"/>
      <c r="C33" s="18">
        <v>47351</v>
      </c>
      <c r="D33" s="17">
        <v>1.5938000000000001E-2</v>
      </c>
      <c r="E33" s="16">
        <v>0</v>
      </c>
      <c r="F33" s="15" t="s">
        <v>10</v>
      </c>
      <c r="H33" s="7"/>
      <c r="I33" s="4" t="s">
        <v>14</v>
      </c>
      <c r="J33" s="14" t="s">
        <v>1</v>
      </c>
    </row>
    <row r="34" spans="2:10" ht="16.5" thickTop="1" thickBot="1">
      <c r="B34" s="13"/>
      <c r="C34" s="18">
        <v>47716</v>
      </c>
      <c r="D34" s="17">
        <v>1.6275000000000001E-2</v>
      </c>
      <c r="E34" s="16">
        <v>0</v>
      </c>
      <c r="F34" s="15" t="s">
        <v>10</v>
      </c>
      <c r="H34" s="7"/>
      <c r="I34" s="4" t="s">
        <v>13</v>
      </c>
      <c r="J34" s="14" t="b">
        <v>1</v>
      </c>
    </row>
    <row r="35" spans="2:10" ht="16.5" thickTop="1" thickBot="1">
      <c r="B35" s="13"/>
      <c r="C35" s="18">
        <v>48449</v>
      </c>
      <c r="D35" s="17">
        <v>1.9E-2</v>
      </c>
      <c r="E35" s="16">
        <v>0</v>
      </c>
      <c r="F35" s="15" t="s">
        <v>10</v>
      </c>
      <c r="H35" s="7"/>
      <c r="I35" s="4" t="s">
        <v>12</v>
      </c>
      <c r="J35" s="14" t="s">
        <v>11</v>
      </c>
    </row>
    <row r="36" spans="2:10" ht="16.5" thickTop="1" thickBot="1">
      <c r="B36" s="13"/>
      <c r="C36" s="18">
        <v>49542</v>
      </c>
      <c r="D36" s="17">
        <v>2.0688000000000002E-2</v>
      </c>
      <c r="E36" s="16">
        <v>0</v>
      </c>
      <c r="F36" s="15" t="s">
        <v>10</v>
      </c>
      <c r="H36" s="7"/>
      <c r="I36" s="4" t="s">
        <v>9</v>
      </c>
      <c r="J36" s="14" t="s">
        <v>8</v>
      </c>
    </row>
    <row r="37" spans="2:10" ht="16.5" thickTop="1" thickBot="1">
      <c r="B37" s="13"/>
      <c r="C37" s="10"/>
      <c r="D37" s="12"/>
      <c r="E37" s="10"/>
      <c r="F37" s="12"/>
      <c r="H37" s="7"/>
      <c r="I37" s="4" t="s">
        <v>7</v>
      </c>
      <c r="J37" s="14" t="b">
        <v>1</v>
      </c>
    </row>
    <row r="38" spans="2:10" ht="16.5" thickTop="1" thickBot="1">
      <c r="B38" s="13"/>
      <c r="C38" s="10"/>
      <c r="D38" s="12"/>
      <c r="E38" s="10"/>
      <c r="F38" s="12"/>
      <c r="H38" s="7"/>
      <c r="I38" s="4" t="s">
        <v>6</v>
      </c>
      <c r="J38" s="11">
        <v>1</v>
      </c>
    </row>
    <row r="39" spans="2:10" ht="16.5" thickTop="1" thickBot="1">
      <c r="H39" s="7"/>
      <c r="I39" s="4" t="s">
        <v>5</v>
      </c>
      <c r="J39" s="11">
        <v>0</v>
      </c>
    </row>
    <row r="40" spans="2:10" ht="15.75" thickTop="1"/>
    <row r="41" spans="2:10">
      <c r="J41" s="2"/>
    </row>
    <row r="42" spans="2:10">
      <c r="C42" s="2"/>
    </row>
    <row r="43" spans="2:10">
      <c r="C43" s="2"/>
    </row>
  </sheetData>
  <phoneticPr fontId="15" type="noConversion"/>
  <dataValidations count="2">
    <dataValidation type="list" allowBlank="1" showInputMessage="1" showErrorMessage="1" sqref="C6 J18" xr:uid="{D3A4EE20-EEAB-40BA-B4E6-5D756A35DA06}">
      <formula1>"Act360,Act365Fixed,ThirtyE360,ThirtyE360ISDA,ThirtyEPlus360,ThirtyU360,ActActISDA,ActActICMA,Act365L,ActActAFB,Act365Leap,ActActXTR,ActActICMAComplement,Act252"</formula1>
    </dataValidation>
    <dataValidation type="list" allowBlank="1" showInputMessage="1" showErrorMessage="1" sqref="J22:J24" xr:uid="{F9B02D1B-96D8-413F-85C3-3D4CA7F8D45A}">
      <formula1>$K$27:$K$31</formula1>
    </dataValidation>
  </dataValidations>
  <hyperlinks>
    <hyperlink ref="C14" r:id="rId1" display="CalibrationSet@1" xr:uid="{5596CC97-5597-40B0-8E0D-A565453E34F1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1EBBAE-FFAC-4B56-89BD-051AA6F76D94}">
  <dimension ref="A1:I502"/>
  <sheetViews>
    <sheetView topLeftCell="A7" zoomScale="96" zoomScaleNormal="96" workbookViewId="0">
      <selection activeCell="G19" sqref="G19"/>
    </sheetView>
  </sheetViews>
  <sheetFormatPr defaultColWidth="9.140625" defaultRowHeight="15"/>
  <cols>
    <col min="1" max="1" width="12.42578125" style="1" customWidth="1"/>
    <col min="2" max="2" width="11.42578125" style="1" customWidth="1"/>
    <col min="3" max="3" width="32.5703125" style="1" customWidth="1"/>
    <col min="4" max="5" width="21.5703125" style="1" bestFit="1" customWidth="1"/>
    <col min="6" max="7" width="9.140625" style="1"/>
    <col min="8" max="8" width="11.5703125" style="1" bestFit="1" customWidth="1"/>
    <col min="9" max="13" width="9.140625" style="1"/>
    <col min="14" max="14" width="10.42578125" style="1" bestFit="1" customWidth="1"/>
    <col min="15" max="16384" width="9.140625" style="1"/>
  </cols>
  <sheetData>
    <row r="1" spans="1:5" ht="15.75" thickBot="1">
      <c r="A1" s="61" t="s">
        <v>608</v>
      </c>
      <c r="B1" s="8"/>
      <c r="D1" s="61" t="s">
        <v>610</v>
      </c>
      <c r="E1" s="8"/>
    </row>
    <row r="2" spans="1:5" ht="16.5" thickTop="1" thickBot="1">
      <c r="A2" s="5" t="s">
        <v>69</v>
      </c>
      <c r="B2" s="5" t="s">
        <v>68</v>
      </c>
      <c r="D2" s="5" t="s">
        <v>4</v>
      </c>
      <c r="E2" s="5" t="s">
        <v>611</v>
      </c>
    </row>
    <row r="3" spans="1:5" ht="16.5" thickTop="1" thickBot="1">
      <c r="A3" s="30" t="s">
        <v>112</v>
      </c>
      <c r="B3" s="1">
        <v>106.8038</v>
      </c>
      <c r="C3" s="57" t="s">
        <v>609</v>
      </c>
      <c r="D3" s="1" t="s">
        <v>67</v>
      </c>
      <c r="E3" s="33" t="s">
        <v>66</v>
      </c>
    </row>
    <row r="4" spans="1:5" ht="15.75" thickTop="1">
      <c r="A4" s="30" t="s">
        <v>113</v>
      </c>
      <c r="B4" s="1">
        <v>107.0741</v>
      </c>
      <c r="D4" s="1" t="s">
        <v>25</v>
      </c>
      <c r="E4" s="34">
        <v>45888</v>
      </c>
    </row>
    <row r="5" spans="1:5">
      <c r="A5" s="30" t="s">
        <v>114</v>
      </c>
      <c r="B5" s="1">
        <v>107.2165</v>
      </c>
      <c r="D5" s="1" t="s">
        <v>60</v>
      </c>
      <c r="E5" s="33">
        <v>90</v>
      </c>
    </row>
    <row r="6" spans="1:5">
      <c r="A6" s="30" t="s">
        <v>115</v>
      </c>
      <c r="B6" s="1">
        <v>107.1857</v>
      </c>
      <c r="D6" s="1" t="s">
        <v>58</v>
      </c>
      <c r="E6" s="33" t="s">
        <v>65</v>
      </c>
    </row>
    <row r="7" spans="1:5">
      <c r="A7" s="30" t="s">
        <v>116</v>
      </c>
      <c r="B7" s="1">
        <v>107.3351</v>
      </c>
      <c r="D7" s="1" t="s">
        <v>64</v>
      </c>
      <c r="E7" s="33" t="s">
        <v>63</v>
      </c>
    </row>
    <row r="8" spans="1:5">
      <c r="A8" s="30" t="s">
        <v>117</v>
      </c>
      <c r="B8" s="1">
        <v>107.3931</v>
      </c>
      <c r="D8" s="1" t="s">
        <v>62</v>
      </c>
      <c r="E8" s="33">
        <v>252</v>
      </c>
    </row>
    <row r="9" spans="1:5">
      <c r="A9" s="30" t="s">
        <v>118</v>
      </c>
      <c r="B9" s="1">
        <v>107.53100000000001</v>
      </c>
      <c r="D9" s="1" t="s">
        <v>61</v>
      </c>
      <c r="E9" s="33">
        <v>0.94</v>
      </c>
    </row>
    <row r="10" spans="1:5">
      <c r="A10" s="30" t="s">
        <v>119</v>
      </c>
      <c r="B10" s="1">
        <v>107.49169999999999</v>
      </c>
      <c r="D10" s="1" t="s">
        <v>59</v>
      </c>
      <c r="E10" s="33" t="s">
        <v>50</v>
      </c>
    </row>
    <row r="11" spans="1:5">
      <c r="A11" s="30" t="s">
        <v>120</v>
      </c>
      <c r="B11" s="1">
        <v>107.5312</v>
      </c>
      <c r="D11" s="1" t="s">
        <v>2</v>
      </c>
      <c r="E11" s="33" t="s">
        <v>1</v>
      </c>
    </row>
    <row r="12" spans="1:5">
      <c r="A12" s="30" t="s">
        <v>121</v>
      </c>
      <c r="B12" s="1">
        <v>107.5312</v>
      </c>
    </row>
    <row r="13" spans="1:5">
      <c r="A13" s="30" t="s">
        <v>122</v>
      </c>
      <c r="B13" s="1">
        <v>107.59350000000001</v>
      </c>
    </row>
    <row r="14" spans="1:5" ht="15.75" thickBot="1">
      <c r="A14" s="30" t="s">
        <v>123</v>
      </c>
      <c r="B14" s="1">
        <v>107.3592</v>
      </c>
      <c r="E14" s="59" t="str">
        <f>_xll.McpHistVols(D3:E11,A2:B502)</f>
        <v>MHistVols@0</v>
      </c>
    </row>
    <row r="15" spans="1:5" ht="15.75" thickTop="1">
      <c r="A15" s="30" t="s">
        <v>124</v>
      </c>
      <c r="B15" s="1">
        <v>107.4438</v>
      </c>
    </row>
    <row r="16" spans="1:5">
      <c r="A16" s="30" t="s">
        <v>125</v>
      </c>
      <c r="B16" s="1">
        <v>107.29430000000001</v>
      </c>
      <c r="E16" s="2"/>
    </row>
    <row r="17" spans="1:9">
      <c r="A17" s="30" t="s">
        <v>126</v>
      </c>
      <c r="B17" s="1">
        <v>107.3336</v>
      </c>
      <c r="E17" s="2"/>
    </row>
    <row r="18" spans="1:9">
      <c r="A18" s="30" t="s">
        <v>127</v>
      </c>
      <c r="B18" s="1">
        <v>107.4777</v>
      </c>
      <c r="E18" s="2"/>
    </row>
    <row r="19" spans="1:9">
      <c r="A19" s="30" t="s">
        <v>128</v>
      </c>
      <c r="B19" s="1">
        <v>107.65049999999999</v>
      </c>
      <c r="E19" s="31"/>
    </row>
    <row r="20" spans="1:9">
      <c r="A20" s="30" t="s">
        <v>129</v>
      </c>
      <c r="B20" s="1">
        <v>107.7897</v>
      </c>
    </row>
    <row r="21" spans="1:9">
      <c r="A21" s="30" t="s">
        <v>130</v>
      </c>
      <c r="B21" s="1">
        <v>107.8801</v>
      </c>
      <c r="E21" s="2"/>
      <c r="H21" s="2"/>
    </row>
    <row r="22" spans="1:9">
      <c r="A22" s="30" t="s">
        <v>131</v>
      </c>
      <c r="B22" s="1">
        <v>108.0639</v>
      </c>
      <c r="H22" s="2"/>
    </row>
    <row r="23" spans="1:9">
      <c r="A23" s="30" t="s">
        <v>132</v>
      </c>
      <c r="B23" s="1">
        <v>108.0639</v>
      </c>
      <c r="E23" s="31"/>
      <c r="H23" s="2"/>
    </row>
    <row r="24" spans="1:9">
      <c r="A24" s="30" t="s">
        <v>133</v>
      </c>
      <c r="B24" s="1">
        <v>108.0325</v>
      </c>
      <c r="H24" s="2"/>
    </row>
    <row r="25" spans="1:9">
      <c r="A25" s="30" t="s">
        <v>134</v>
      </c>
      <c r="B25" s="1">
        <v>107.97369999999999</v>
      </c>
      <c r="H25" s="2"/>
    </row>
    <row r="26" spans="1:9">
      <c r="A26" s="30" t="s">
        <v>135</v>
      </c>
      <c r="B26" s="1">
        <v>107.9868</v>
      </c>
      <c r="E26" s="2"/>
      <c r="H26" s="2"/>
    </row>
    <row r="27" spans="1:9">
      <c r="A27" s="30" t="s">
        <v>136</v>
      </c>
      <c r="B27" s="1">
        <v>108.0641</v>
      </c>
      <c r="E27" s="2"/>
      <c r="H27" s="2"/>
    </row>
    <row r="28" spans="1:9">
      <c r="A28" s="30" t="s">
        <v>137</v>
      </c>
      <c r="B28" s="1">
        <v>108.17010000000001</v>
      </c>
      <c r="E28" s="2"/>
      <c r="I28" s="2"/>
    </row>
    <row r="29" spans="1:9">
      <c r="A29" s="30" t="s">
        <v>138</v>
      </c>
      <c r="B29" s="1">
        <v>108.173</v>
      </c>
      <c r="E29" s="2"/>
      <c r="I29" s="2"/>
    </row>
    <row r="30" spans="1:9">
      <c r="A30" s="30" t="s">
        <v>139</v>
      </c>
      <c r="B30" s="1">
        <v>108.2621</v>
      </c>
      <c r="E30" s="2"/>
      <c r="H30" s="2"/>
    </row>
    <row r="31" spans="1:9">
      <c r="A31" s="30" t="s">
        <v>140</v>
      </c>
      <c r="B31" s="1">
        <v>108.2912</v>
      </c>
      <c r="D31" s="2"/>
      <c r="H31" s="2"/>
    </row>
    <row r="32" spans="1:9">
      <c r="A32" s="30" t="s">
        <v>141</v>
      </c>
      <c r="B32" s="1">
        <v>108.2912</v>
      </c>
      <c r="D32" s="2"/>
      <c r="H32" s="2"/>
    </row>
    <row r="33" spans="1:8">
      <c r="A33" s="30" t="s">
        <v>142</v>
      </c>
      <c r="B33" s="1">
        <v>108.166</v>
      </c>
      <c r="D33" s="2"/>
      <c r="H33" s="2"/>
    </row>
    <row r="34" spans="1:8">
      <c r="A34" s="30" t="s">
        <v>143</v>
      </c>
      <c r="B34" s="1">
        <v>108.13039999999999</v>
      </c>
      <c r="D34" s="2"/>
      <c r="H34" s="2"/>
    </row>
    <row r="35" spans="1:8">
      <c r="A35" s="30" t="s">
        <v>144</v>
      </c>
      <c r="B35" s="1">
        <v>108.1142</v>
      </c>
      <c r="D35" s="2"/>
      <c r="H35" s="2"/>
    </row>
    <row r="36" spans="1:8">
      <c r="A36" s="30" t="s">
        <v>145</v>
      </c>
      <c r="B36" s="1">
        <v>108.1335</v>
      </c>
      <c r="D36" s="2"/>
      <c r="H36" s="2"/>
    </row>
    <row r="37" spans="1:8">
      <c r="A37" s="30" t="s">
        <v>146</v>
      </c>
      <c r="B37" s="1">
        <v>108.2517</v>
      </c>
      <c r="D37" s="2"/>
      <c r="H37" s="2"/>
    </row>
    <row r="38" spans="1:8">
      <c r="A38" s="30" t="s">
        <v>147</v>
      </c>
      <c r="B38" s="1">
        <v>108.2517</v>
      </c>
      <c r="D38" s="2"/>
      <c r="H38" s="2"/>
    </row>
    <row r="39" spans="1:8">
      <c r="A39" s="30" t="s">
        <v>148</v>
      </c>
      <c r="B39" s="1">
        <v>108.2289</v>
      </c>
      <c r="D39" s="2"/>
      <c r="H39" s="2"/>
    </row>
    <row r="40" spans="1:8">
      <c r="A40" s="30" t="s">
        <v>149</v>
      </c>
      <c r="B40" s="1">
        <v>108.23180000000001</v>
      </c>
      <c r="D40" s="2"/>
      <c r="H40" s="2"/>
    </row>
    <row r="41" spans="1:8">
      <c r="A41" s="30" t="s">
        <v>150</v>
      </c>
      <c r="B41" s="1">
        <v>108.2174</v>
      </c>
      <c r="D41" s="2"/>
    </row>
    <row r="42" spans="1:8">
      <c r="A42" s="30" t="s">
        <v>151</v>
      </c>
      <c r="B42" s="1">
        <v>108.151</v>
      </c>
      <c r="D42" s="2"/>
    </row>
    <row r="43" spans="1:8">
      <c r="A43" s="30" t="s">
        <v>152</v>
      </c>
      <c r="B43" s="1">
        <v>108.1626</v>
      </c>
      <c r="D43" s="2"/>
    </row>
    <row r="44" spans="1:8">
      <c r="A44" s="30" t="s">
        <v>153</v>
      </c>
      <c r="B44" s="1">
        <v>108.2003</v>
      </c>
      <c r="D44" s="2"/>
    </row>
    <row r="45" spans="1:8">
      <c r="A45" s="30" t="s">
        <v>154</v>
      </c>
      <c r="B45" s="1">
        <v>108.1163</v>
      </c>
      <c r="D45" s="2"/>
    </row>
    <row r="46" spans="1:8">
      <c r="A46" s="30" t="s">
        <v>155</v>
      </c>
      <c r="B46" s="1">
        <v>108.1713</v>
      </c>
      <c r="D46" s="2"/>
    </row>
    <row r="47" spans="1:8">
      <c r="A47" s="30" t="s">
        <v>156</v>
      </c>
      <c r="B47" s="1">
        <v>108.0526</v>
      </c>
      <c r="D47" s="2"/>
    </row>
    <row r="48" spans="1:8">
      <c r="A48" s="30" t="s">
        <v>157</v>
      </c>
      <c r="B48" s="1">
        <v>107.90479999999999</v>
      </c>
      <c r="D48" s="2"/>
    </row>
    <row r="49" spans="1:4">
      <c r="A49" s="30" t="s">
        <v>158</v>
      </c>
      <c r="B49" s="1">
        <v>107.8652</v>
      </c>
      <c r="D49" s="2"/>
    </row>
    <row r="50" spans="1:4">
      <c r="A50" s="30" t="s">
        <v>159</v>
      </c>
      <c r="B50" s="1">
        <v>107.8723</v>
      </c>
      <c r="D50" s="2"/>
    </row>
    <row r="51" spans="1:4">
      <c r="A51" s="30" t="s">
        <v>160</v>
      </c>
      <c r="B51" s="1">
        <v>107.6985</v>
      </c>
      <c r="D51" s="2"/>
    </row>
    <row r="52" spans="1:4">
      <c r="A52" s="30" t="s">
        <v>161</v>
      </c>
      <c r="B52" s="1">
        <v>107.90989999999999</v>
      </c>
      <c r="D52" s="2"/>
    </row>
    <row r="53" spans="1:4">
      <c r="A53" s="30" t="s">
        <v>162</v>
      </c>
      <c r="B53" s="1">
        <v>107.9824</v>
      </c>
      <c r="D53" s="2"/>
    </row>
    <row r="54" spans="1:4">
      <c r="A54" s="30" t="s">
        <v>163</v>
      </c>
      <c r="B54" s="1">
        <v>108.04179999999999</v>
      </c>
      <c r="D54" s="2"/>
    </row>
    <row r="55" spans="1:4">
      <c r="A55" s="30" t="s">
        <v>164</v>
      </c>
      <c r="B55" s="1">
        <v>108.0314</v>
      </c>
      <c r="D55" s="2"/>
    </row>
    <row r="56" spans="1:4">
      <c r="A56" s="30" t="s">
        <v>165</v>
      </c>
      <c r="B56" s="1">
        <v>108.0314</v>
      </c>
      <c r="D56" s="2"/>
    </row>
    <row r="57" spans="1:4">
      <c r="A57" s="30" t="s">
        <v>166</v>
      </c>
      <c r="B57" s="1">
        <v>108.0517</v>
      </c>
      <c r="D57" s="2"/>
    </row>
    <row r="58" spans="1:4">
      <c r="A58" s="30" t="s">
        <v>167</v>
      </c>
      <c r="B58" s="1">
        <v>108.07210000000001</v>
      </c>
      <c r="D58" s="2"/>
    </row>
    <row r="59" spans="1:4">
      <c r="A59" s="30" t="s">
        <v>168</v>
      </c>
      <c r="B59" s="1">
        <v>107.86799999999999</v>
      </c>
      <c r="D59" s="2"/>
    </row>
    <row r="60" spans="1:4">
      <c r="A60" s="30" t="s">
        <v>169</v>
      </c>
      <c r="B60" s="1">
        <v>107.9379</v>
      </c>
      <c r="D60" s="2"/>
    </row>
    <row r="61" spans="1:4">
      <c r="A61" s="30" t="s">
        <v>170</v>
      </c>
      <c r="B61" s="1">
        <v>108.08629999999999</v>
      </c>
      <c r="D61" s="2"/>
    </row>
    <row r="62" spans="1:4">
      <c r="A62" s="30" t="s">
        <v>171</v>
      </c>
      <c r="B62" s="1">
        <v>108.1973</v>
      </c>
      <c r="D62" s="2"/>
    </row>
    <row r="63" spans="1:4">
      <c r="A63" s="30" t="s">
        <v>172</v>
      </c>
      <c r="B63" s="1">
        <v>108.1797</v>
      </c>
      <c r="D63" s="2"/>
    </row>
    <row r="64" spans="1:4">
      <c r="A64" s="30" t="s">
        <v>173</v>
      </c>
      <c r="B64" s="1">
        <v>108.1651</v>
      </c>
      <c r="D64" s="2"/>
    </row>
    <row r="65" spans="1:4">
      <c r="A65" s="30" t="s">
        <v>174</v>
      </c>
      <c r="B65" s="1">
        <v>108.38590000000001</v>
      </c>
      <c r="D65" s="2"/>
    </row>
    <row r="66" spans="1:4">
      <c r="A66" s="30" t="s">
        <v>175</v>
      </c>
      <c r="B66" s="1">
        <v>108.247</v>
      </c>
      <c r="D66" s="2"/>
    </row>
    <row r="67" spans="1:4">
      <c r="A67" s="30" t="s">
        <v>176</v>
      </c>
      <c r="B67" s="1">
        <v>108.0916</v>
      </c>
      <c r="D67" s="2"/>
    </row>
    <row r="68" spans="1:4">
      <c r="A68" s="30" t="s">
        <v>177</v>
      </c>
      <c r="B68" s="1">
        <v>108.1853</v>
      </c>
    </row>
    <row r="69" spans="1:4">
      <c r="A69" s="30" t="s">
        <v>178</v>
      </c>
      <c r="B69" s="1">
        <v>107.9932</v>
      </c>
    </row>
    <row r="70" spans="1:4">
      <c r="A70" s="30" t="s">
        <v>179</v>
      </c>
      <c r="B70" s="1">
        <v>107.9607</v>
      </c>
    </row>
    <row r="71" spans="1:4">
      <c r="A71" s="30" t="s">
        <v>180</v>
      </c>
      <c r="B71" s="1">
        <v>108.0249</v>
      </c>
    </row>
    <row r="72" spans="1:4">
      <c r="A72" s="30" t="s">
        <v>181</v>
      </c>
      <c r="B72" s="1">
        <v>108.0277</v>
      </c>
    </row>
    <row r="73" spans="1:4">
      <c r="A73" s="30" t="s">
        <v>182</v>
      </c>
      <c r="B73" s="1">
        <v>107.96259999999999</v>
      </c>
    </row>
    <row r="74" spans="1:4">
      <c r="A74" s="30" t="s">
        <v>183</v>
      </c>
      <c r="B74" s="1">
        <v>108.107</v>
      </c>
    </row>
    <row r="75" spans="1:4">
      <c r="A75" s="30" t="s">
        <v>184</v>
      </c>
      <c r="B75" s="1">
        <v>107.8322</v>
      </c>
    </row>
    <row r="76" spans="1:4">
      <c r="A76" s="30" t="s">
        <v>185</v>
      </c>
      <c r="B76" s="1">
        <v>107.9438</v>
      </c>
    </row>
    <row r="77" spans="1:4">
      <c r="A77" s="30" t="s">
        <v>186</v>
      </c>
      <c r="B77" s="1">
        <v>108.3254</v>
      </c>
    </row>
    <row r="78" spans="1:4">
      <c r="A78" s="30" t="s">
        <v>187</v>
      </c>
      <c r="B78" s="1">
        <v>107.81570000000001</v>
      </c>
    </row>
    <row r="79" spans="1:4">
      <c r="A79" s="30" t="s">
        <v>188</v>
      </c>
      <c r="B79" s="1">
        <v>107.15009999999999</v>
      </c>
    </row>
    <row r="80" spans="1:4">
      <c r="A80" s="30" t="s">
        <v>189</v>
      </c>
      <c r="B80" s="1">
        <v>106.9791</v>
      </c>
    </row>
    <row r="81" spans="1:2">
      <c r="A81" s="30" t="s">
        <v>190</v>
      </c>
      <c r="B81" s="1">
        <v>106.9088</v>
      </c>
    </row>
    <row r="82" spans="1:2">
      <c r="A82" s="30" t="s">
        <v>191</v>
      </c>
      <c r="B82" s="1">
        <v>106.916</v>
      </c>
    </row>
    <row r="83" spans="1:2">
      <c r="A83" s="30" t="s">
        <v>192</v>
      </c>
      <c r="B83" s="1">
        <v>106.9067</v>
      </c>
    </row>
    <row r="84" spans="1:2">
      <c r="A84" s="30" t="s">
        <v>193</v>
      </c>
      <c r="B84" s="1">
        <v>106.6069</v>
      </c>
    </row>
    <row r="85" spans="1:2">
      <c r="A85" s="30" t="s">
        <v>194</v>
      </c>
      <c r="B85" s="1">
        <v>106.5984</v>
      </c>
    </row>
    <row r="86" spans="1:2">
      <c r="A86" s="30" t="s">
        <v>195</v>
      </c>
      <c r="B86" s="1">
        <v>106.3485</v>
      </c>
    </row>
    <row r="87" spans="1:2">
      <c r="A87" s="30" t="s">
        <v>196</v>
      </c>
      <c r="B87" s="1">
        <v>106.3284</v>
      </c>
    </row>
    <row r="88" spans="1:2">
      <c r="A88" s="30" t="s">
        <v>197</v>
      </c>
      <c r="B88" s="1">
        <v>106.4956</v>
      </c>
    </row>
    <row r="89" spans="1:2">
      <c r="A89" s="30" t="s">
        <v>198</v>
      </c>
      <c r="B89" s="1">
        <v>106.566</v>
      </c>
    </row>
    <row r="90" spans="1:2">
      <c r="A90" s="30" t="s">
        <v>199</v>
      </c>
      <c r="B90" s="1">
        <v>106.9187</v>
      </c>
    </row>
    <row r="91" spans="1:2">
      <c r="A91" s="30" t="s">
        <v>200</v>
      </c>
      <c r="B91" s="1">
        <v>107.53489999999999</v>
      </c>
    </row>
    <row r="92" spans="1:2">
      <c r="A92" s="30" t="s">
        <v>201</v>
      </c>
      <c r="B92" s="1">
        <v>107.6446</v>
      </c>
    </row>
    <row r="93" spans="1:2">
      <c r="A93" s="30" t="s">
        <v>202</v>
      </c>
      <c r="B93" s="1">
        <v>107.61150000000001</v>
      </c>
    </row>
    <row r="94" spans="1:2">
      <c r="A94" s="30" t="s">
        <v>203</v>
      </c>
      <c r="B94" s="1">
        <v>107.3644</v>
      </c>
    </row>
    <row r="95" spans="1:2">
      <c r="A95" s="30" t="s">
        <v>204</v>
      </c>
      <c r="B95" s="1">
        <v>107.44589999999999</v>
      </c>
    </row>
    <row r="96" spans="1:2">
      <c r="A96" s="30" t="s">
        <v>205</v>
      </c>
      <c r="B96" s="1">
        <v>107.44589999999999</v>
      </c>
    </row>
    <row r="97" spans="1:2">
      <c r="A97" s="30" t="s">
        <v>206</v>
      </c>
      <c r="B97" s="1">
        <v>107.5557</v>
      </c>
    </row>
    <row r="98" spans="1:2">
      <c r="A98" s="30" t="s">
        <v>207</v>
      </c>
      <c r="B98" s="1">
        <v>107.78489999999999</v>
      </c>
    </row>
    <row r="99" spans="1:2">
      <c r="A99" s="30" t="s">
        <v>208</v>
      </c>
      <c r="B99" s="1">
        <v>108.14660000000001</v>
      </c>
    </row>
    <row r="100" spans="1:2">
      <c r="A100" s="30" t="s">
        <v>209</v>
      </c>
      <c r="B100" s="1">
        <v>108.38420000000001</v>
      </c>
    </row>
    <row r="101" spans="1:2">
      <c r="A101" s="30" t="s">
        <v>210</v>
      </c>
      <c r="B101" s="1">
        <v>108.62560000000001</v>
      </c>
    </row>
    <row r="102" spans="1:2">
      <c r="A102" s="30" t="s">
        <v>211</v>
      </c>
      <c r="B102" s="1">
        <v>108.9898</v>
      </c>
    </row>
    <row r="103" spans="1:2">
      <c r="A103" s="30" t="s">
        <v>212</v>
      </c>
      <c r="B103" s="1">
        <v>108.9438</v>
      </c>
    </row>
    <row r="104" spans="1:2">
      <c r="A104" s="30" t="s">
        <v>213</v>
      </c>
      <c r="B104" s="1">
        <v>109.0968</v>
      </c>
    </row>
    <row r="105" spans="1:2">
      <c r="A105" s="30" t="s">
        <v>214</v>
      </c>
      <c r="B105" s="1">
        <v>109.06019999999999</v>
      </c>
    </row>
    <row r="106" spans="1:2">
      <c r="A106" s="30" t="s">
        <v>215</v>
      </c>
      <c r="B106" s="1">
        <v>108.88039999999999</v>
      </c>
    </row>
    <row r="107" spans="1:2">
      <c r="A107" s="30" t="s">
        <v>216</v>
      </c>
      <c r="B107" s="1">
        <v>108.58159999999999</v>
      </c>
    </row>
    <row r="108" spans="1:2">
      <c r="A108" s="30" t="s">
        <v>217</v>
      </c>
      <c r="B108" s="1">
        <v>108.58459999999999</v>
      </c>
    </row>
    <row r="109" spans="1:2">
      <c r="A109" s="30" t="s">
        <v>218</v>
      </c>
      <c r="B109" s="1">
        <v>108.81019999999999</v>
      </c>
    </row>
    <row r="110" spans="1:2">
      <c r="A110" s="30" t="s">
        <v>219</v>
      </c>
      <c r="B110" s="1">
        <v>108.8591</v>
      </c>
    </row>
    <row r="111" spans="1:2">
      <c r="A111" s="30" t="s">
        <v>220</v>
      </c>
      <c r="B111" s="1">
        <v>108.9448</v>
      </c>
    </row>
    <row r="112" spans="1:2">
      <c r="A112" s="30" t="s">
        <v>221</v>
      </c>
      <c r="B112" s="1">
        <v>108.6904</v>
      </c>
    </row>
    <row r="113" spans="1:2">
      <c r="A113" s="30" t="s">
        <v>222</v>
      </c>
      <c r="B113" s="1">
        <v>108.7302</v>
      </c>
    </row>
    <row r="114" spans="1:2">
      <c r="A114" s="30" t="s">
        <v>223</v>
      </c>
      <c r="B114" s="1">
        <v>108.7516</v>
      </c>
    </row>
    <row r="115" spans="1:2">
      <c r="A115" s="30" t="s">
        <v>224</v>
      </c>
      <c r="B115" s="1">
        <v>108.8434</v>
      </c>
    </row>
    <row r="116" spans="1:2">
      <c r="A116" s="30" t="s">
        <v>225</v>
      </c>
      <c r="B116" s="1">
        <v>109.1172</v>
      </c>
    </row>
    <row r="117" spans="1:2">
      <c r="A117" s="30" t="s">
        <v>226</v>
      </c>
      <c r="B117" s="1">
        <v>109.2685</v>
      </c>
    </row>
    <row r="118" spans="1:2">
      <c r="A118" s="30" t="s">
        <v>227</v>
      </c>
      <c r="B118" s="1">
        <v>109.2717</v>
      </c>
    </row>
    <row r="119" spans="1:2">
      <c r="A119" s="30" t="s">
        <v>228</v>
      </c>
      <c r="B119" s="1">
        <v>108.5817</v>
      </c>
    </row>
    <row r="120" spans="1:2">
      <c r="A120" s="30" t="s">
        <v>229</v>
      </c>
      <c r="B120" s="1">
        <v>108.4034</v>
      </c>
    </row>
    <row r="121" spans="1:2">
      <c r="A121" s="30" t="s">
        <v>230</v>
      </c>
      <c r="B121" s="1">
        <v>108.32989999999999</v>
      </c>
    </row>
    <row r="122" spans="1:2">
      <c r="A122" s="30" t="s">
        <v>231</v>
      </c>
      <c r="B122" s="1">
        <v>108.3412</v>
      </c>
    </row>
    <row r="123" spans="1:2">
      <c r="A123" s="2" t="s">
        <v>232</v>
      </c>
      <c r="B123" s="1">
        <v>108.1969</v>
      </c>
    </row>
    <row r="124" spans="1:2">
      <c r="A124" s="2" t="s">
        <v>233</v>
      </c>
      <c r="B124" s="1">
        <v>108.50020000000001</v>
      </c>
    </row>
    <row r="125" spans="1:2">
      <c r="A125" s="2" t="s">
        <v>234</v>
      </c>
      <c r="B125" s="1">
        <v>108.5411</v>
      </c>
    </row>
    <row r="126" spans="1:2">
      <c r="A126" s="2" t="s">
        <v>235</v>
      </c>
      <c r="B126" s="1">
        <v>108.2533</v>
      </c>
    </row>
    <row r="127" spans="1:2">
      <c r="A127" s="2" t="s">
        <v>236</v>
      </c>
      <c r="B127" s="1">
        <v>108.1583</v>
      </c>
    </row>
    <row r="128" spans="1:2">
      <c r="A128" s="2" t="s">
        <v>237</v>
      </c>
      <c r="B128" s="1">
        <v>108.1427</v>
      </c>
    </row>
    <row r="129" spans="1:2">
      <c r="A129" s="2" t="s">
        <v>238</v>
      </c>
      <c r="B129" s="1">
        <v>108.2376</v>
      </c>
    </row>
    <row r="130" spans="1:2">
      <c r="A130" s="2" t="s">
        <v>239</v>
      </c>
      <c r="B130" s="1">
        <v>108.36960000000001</v>
      </c>
    </row>
    <row r="131" spans="1:2">
      <c r="A131" s="2" t="s">
        <v>240</v>
      </c>
      <c r="B131" s="1">
        <v>107.7188</v>
      </c>
    </row>
    <row r="132" spans="1:2">
      <c r="A132" s="2" t="s">
        <v>241</v>
      </c>
      <c r="B132" s="1">
        <v>107.6467</v>
      </c>
    </row>
    <row r="133" spans="1:2">
      <c r="A133" s="2" t="s">
        <v>242</v>
      </c>
      <c r="B133" s="1">
        <v>107.3535</v>
      </c>
    </row>
    <row r="134" spans="1:2">
      <c r="A134" s="2" t="s">
        <v>243</v>
      </c>
      <c r="B134" s="1">
        <v>107.5759</v>
      </c>
    </row>
    <row r="135" spans="1:2">
      <c r="A135" s="2" t="s">
        <v>244</v>
      </c>
      <c r="B135" s="1">
        <v>106.8656</v>
      </c>
    </row>
    <row r="136" spans="1:2">
      <c r="A136" s="2" t="s">
        <v>245</v>
      </c>
      <c r="B136" s="1">
        <v>106.8861</v>
      </c>
    </row>
    <row r="137" spans="1:2">
      <c r="A137" s="2" t="s">
        <v>246</v>
      </c>
      <c r="B137" s="1">
        <v>106.8566</v>
      </c>
    </row>
    <row r="138" spans="1:2">
      <c r="A138" s="2" t="s">
        <v>247</v>
      </c>
      <c r="B138" s="1">
        <v>106.5335</v>
      </c>
    </row>
    <row r="139" spans="1:2">
      <c r="A139" s="2" t="s">
        <v>248</v>
      </c>
      <c r="B139" s="1">
        <v>106.49939999999999</v>
      </c>
    </row>
    <row r="140" spans="1:2">
      <c r="A140" s="2" t="s">
        <v>249</v>
      </c>
      <c r="B140" s="1">
        <v>106.2132</v>
      </c>
    </row>
    <row r="141" spans="1:2">
      <c r="A141" s="2" t="s">
        <v>250</v>
      </c>
      <c r="B141" s="1">
        <v>106.21120000000001</v>
      </c>
    </row>
    <row r="142" spans="1:2">
      <c r="A142" s="2" t="s">
        <v>251</v>
      </c>
      <c r="B142" s="1">
        <v>106.0001</v>
      </c>
    </row>
    <row r="143" spans="1:2">
      <c r="A143" s="2" t="s">
        <v>252</v>
      </c>
      <c r="B143" s="1">
        <v>105.98399999999999</v>
      </c>
    </row>
    <row r="144" spans="1:2">
      <c r="A144" s="2" t="s">
        <v>253</v>
      </c>
      <c r="B144" s="1">
        <v>105.986</v>
      </c>
    </row>
    <row r="145" spans="1:2">
      <c r="A145" s="2" t="s">
        <v>254</v>
      </c>
      <c r="B145" s="1">
        <v>105.9337</v>
      </c>
    </row>
    <row r="146" spans="1:2">
      <c r="A146" s="2" t="s">
        <v>255</v>
      </c>
      <c r="B146" s="1">
        <v>105.8091</v>
      </c>
    </row>
    <row r="147" spans="1:2">
      <c r="A147" s="2" t="s">
        <v>256</v>
      </c>
      <c r="B147" s="1">
        <v>105.6741</v>
      </c>
    </row>
    <row r="148" spans="1:2">
      <c r="A148" s="2" t="s">
        <v>257</v>
      </c>
      <c r="B148" s="1">
        <v>105.6541</v>
      </c>
    </row>
    <row r="149" spans="1:2">
      <c r="A149" s="2" t="s">
        <v>258</v>
      </c>
      <c r="B149" s="1">
        <v>105.6579</v>
      </c>
    </row>
    <row r="150" spans="1:2">
      <c r="A150" s="2" t="s">
        <v>259</v>
      </c>
      <c r="B150" s="1">
        <v>105.62179999999999</v>
      </c>
    </row>
    <row r="151" spans="1:2">
      <c r="A151" s="2" t="s">
        <v>260</v>
      </c>
      <c r="B151" s="1">
        <v>105.7285</v>
      </c>
    </row>
    <row r="152" spans="1:2">
      <c r="A152" s="2" t="s">
        <v>261</v>
      </c>
      <c r="B152" s="1">
        <v>105.5444</v>
      </c>
    </row>
    <row r="153" spans="1:2">
      <c r="A153" s="2" t="s">
        <v>262</v>
      </c>
      <c r="B153" s="1">
        <v>105.48650000000001</v>
      </c>
    </row>
    <row r="154" spans="1:2">
      <c r="A154" s="2" t="s">
        <v>263</v>
      </c>
      <c r="B154" s="1">
        <v>105.4251</v>
      </c>
    </row>
    <row r="155" spans="1:2">
      <c r="A155" s="2" t="s">
        <v>264</v>
      </c>
      <c r="B155" s="1">
        <v>105.49930000000001</v>
      </c>
    </row>
    <row r="156" spans="1:2">
      <c r="A156" s="2" t="s">
        <v>265</v>
      </c>
      <c r="B156" s="1">
        <v>105.4402</v>
      </c>
    </row>
    <row r="157" spans="1:2">
      <c r="A157" s="2" t="s">
        <v>266</v>
      </c>
      <c r="B157" s="1">
        <v>105.3541</v>
      </c>
    </row>
    <row r="158" spans="1:2">
      <c r="A158" s="2" t="s">
        <v>267</v>
      </c>
      <c r="B158" s="1">
        <v>105.3237</v>
      </c>
    </row>
    <row r="159" spans="1:2">
      <c r="A159" s="2" t="s">
        <v>268</v>
      </c>
      <c r="B159" s="1">
        <v>105.2586</v>
      </c>
    </row>
    <row r="160" spans="1:2">
      <c r="A160" s="2" t="s">
        <v>269</v>
      </c>
      <c r="B160" s="1">
        <v>105.15179999999999</v>
      </c>
    </row>
    <row r="161" spans="1:2">
      <c r="A161" s="2" t="s">
        <v>270</v>
      </c>
      <c r="B161" s="1">
        <v>105.0792</v>
      </c>
    </row>
    <row r="162" spans="1:2">
      <c r="A162" s="2" t="s">
        <v>271</v>
      </c>
      <c r="B162" s="1">
        <v>105.11539999999999</v>
      </c>
    </row>
    <row r="163" spans="1:2">
      <c r="A163" s="2" t="s">
        <v>272</v>
      </c>
      <c r="B163" s="1">
        <v>105.099</v>
      </c>
    </row>
    <row r="164" spans="1:2">
      <c r="A164" s="2" t="s">
        <v>273</v>
      </c>
      <c r="B164" s="1">
        <v>105.19119999999999</v>
      </c>
    </row>
    <row r="165" spans="1:2">
      <c r="A165" s="2" t="s">
        <v>274</v>
      </c>
      <c r="B165" s="1">
        <v>105.1964</v>
      </c>
    </row>
    <row r="166" spans="1:2">
      <c r="A166" s="2" t="s">
        <v>275</v>
      </c>
      <c r="B166" s="1">
        <v>105.3433</v>
      </c>
    </row>
    <row r="167" spans="1:2">
      <c r="A167" s="2" t="s">
        <v>276</v>
      </c>
      <c r="B167" s="1">
        <v>105.4178</v>
      </c>
    </row>
    <row r="168" spans="1:2">
      <c r="A168" s="2" t="s">
        <v>277</v>
      </c>
      <c r="B168" s="1">
        <v>105.547</v>
      </c>
    </row>
    <row r="169" spans="1:2">
      <c r="A169" s="2" t="s">
        <v>278</v>
      </c>
      <c r="B169" s="1">
        <v>105.5671</v>
      </c>
    </row>
    <row r="170" spans="1:2">
      <c r="A170" s="2" t="s">
        <v>279</v>
      </c>
      <c r="B170" s="1">
        <v>105.7111</v>
      </c>
    </row>
    <row r="171" spans="1:2">
      <c r="A171" s="2" t="s">
        <v>280</v>
      </c>
      <c r="B171" s="1">
        <v>105.58029999999999</v>
      </c>
    </row>
    <row r="172" spans="1:2">
      <c r="A172" s="2" t="s">
        <v>281</v>
      </c>
      <c r="B172" s="1">
        <v>105.5763</v>
      </c>
    </row>
    <row r="173" spans="1:2">
      <c r="A173" s="2" t="s">
        <v>282</v>
      </c>
      <c r="B173" s="1">
        <v>105.5874</v>
      </c>
    </row>
    <row r="174" spans="1:2">
      <c r="A174" s="2" t="s">
        <v>283</v>
      </c>
      <c r="B174" s="1">
        <v>105.5107</v>
      </c>
    </row>
    <row r="175" spans="1:2">
      <c r="A175" s="2" t="s">
        <v>284</v>
      </c>
      <c r="B175" s="1">
        <v>105.3665</v>
      </c>
    </row>
    <row r="176" spans="1:2">
      <c r="A176" s="2" t="s">
        <v>285</v>
      </c>
      <c r="B176" s="1">
        <v>104.82259999999999</v>
      </c>
    </row>
    <row r="177" spans="1:2">
      <c r="A177" s="2" t="s">
        <v>286</v>
      </c>
      <c r="B177" s="1">
        <v>104.97110000000001</v>
      </c>
    </row>
    <row r="178" spans="1:2">
      <c r="A178" s="2" t="s">
        <v>287</v>
      </c>
      <c r="B178" s="1">
        <v>104.97110000000001</v>
      </c>
    </row>
    <row r="179" spans="1:2">
      <c r="A179" s="2" t="s">
        <v>288</v>
      </c>
      <c r="B179" s="1">
        <v>106.1276</v>
      </c>
    </row>
    <row r="180" spans="1:2">
      <c r="A180" s="2" t="s">
        <v>289</v>
      </c>
      <c r="B180" s="1">
        <v>106.35169999999999</v>
      </c>
    </row>
    <row r="181" spans="1:2">
      <c r="A181" s="2" t="s">
        <v>290</v>
      </c>
      <c r="B181" s="1">
        <v>106.20359999999999</v>
      </c>
    </row>
    <row r="182" spans="1:2">
      <c r="A182" s="2" t="s">
        <v>291</v>
      </c>
      <c r="B182" s="1">
        <v>106.13160000000001</v>
      </c>
    </row>
    <row r="183" spans="1:2">
      <c r="A183" s="2" t="s">
        <v>292</v>
      </c>
      <c r="B183" s="1">
        <v>106.3188</v>
      </c>
    </row>
    <row r="184" spans="1:2">
      <c r="A184" s="2" t="s">
        <v>293</v>
      </c>
      <c r="B184" s="1">
        <v>106.3272</v>
      </c>
    </row>
    <row r="185" spans="1:2">
      <c r="A185" s="2" t="s">
        <v>294</v>
      </c>
      <c r="B185" s="1">
        <v>106.3272</v>
      </c>
    </row>
    <row r="186" spans="1:2">
      <c r="A186" s="2" t="s">
        <v>295</v>
      </c>
      <c r="B186" s="1">
        <v>106.1994</v>
      </c>
    </row>
    <row r="187" spans="1:2">
      <c r="A187" s="2" t="s">
        <v>296</v>
      </c>
      <c r="B187" s="1">
        <v>106.2283</v>
      </c>
    </row>
    <row r="188" spans="1:2">
      <c r="A188" s="2" t="s">
        <v>297</v>
      </c>
      <c r="B188" s="1">
        <v>106.11360000000001</v>
      </c>
    </row>
    <row r="189" spans="1:2">
      <c r="A189" s="2" t="s">
        <v>298</v>
      </c>
      <c r="B189" s="1">
        <v>106.06529999999999</v>
      </c>
    </row>
    <row r="190" spans="1:2">
      <c r="A190" s="2" t="s">
        <v>299</v>
      </c>
      <c r="B190" s="1">
        <v>105.95610000000001</v>
      </c>
    </row>
    <row r="191" spans="1:2">
      <c r="A191" s="2" t="s">
        <v>300</v>
      </c>
      <c r="B191" s="1">
        <v>105.7933</v>
      </c>
    </row>
    <row r="192" spans="1:2">
      <c r="A192" s="2" t="s">
        <v>301</v>
      </c>
      <c r="B192" s="1">
        <v>105.7933</v>
      </c>
    </row>
    <row r="193" spans="1:2">
      <c r="A193" s="2" t="s">
        <v>302</v>
      </c>
      <c r="B193" s="1">
        <v>105.8083</v>
      </c>
    </row>
    <row r="194" spans="1:2">
      <c r="A194" s="2" t="s">
        <v>303</v>
      </c>
      <c r="B194" s="1">
        <v>105.76390000000001</v>
      </c>
    </row>
    <row r="195" spans="1:2">
      <c r="A195" s="2" t="s">
        <v>304</v>
      </c>
      <c r="B195" s="1">
        <v>105.6917</v>
      </c>
    </row>
    <row r="196" spans="1:2">
      <c r="A196" s="2" t="s">
        <v>305</v>
      </c>
      <c r="B196" s="1">
        <v>105.601</v>
      </c>
    </row>
    <row r="197" spans="1:2">
      <c r="A197" s="2" t="s">
        <v>306</v>
      </c>
      <c r="B197" s="1">
        <v>105.4418</v>
      </c>
    </row>
    <row r="198" spans="1:2">
      <c r="A198" s="2" t="s">
        <v>307</v>
      </c>
      <c r="B198" s="1">
        <v>105.4418</v>
      </c>
    </row>
    <row r="199" spans="1:2">
      <c r="A199" s="2" t="s">
        <v>308</v>
      </c>
      <c r="B199" s="1">
        <v>105.36969999999999</v>
      </c>
    </row>
    <row r="200" spans="1:2">
      <c r="A200" s="2" t="s">
        <v>309</v>
      </c>
      <c r="B200" s="1">
        <v>105.44540000000001</v>
      </c>
    </row>
    <row r="201" spans="1:2">
      <c r="A201" s="2" t="s">
        <v>310</v>
      </c>
      <c r="B201" s="1">
        <v>105.55840000000001</v>
      </c>
    </row>
    <row r="202" spans="1:2">
      <c r="A202" s="2" t="s">
        <v>311</v>
      </c>
      <c r="B202" s="1">
        <v>105.6344</v>
      </c>
    </row>
    <row r="203" spans="1:2">
      <c r="A203" s="2" t="s">
        <v>312</v>
      </c>
      <c r="B203" s="1">
        <v>105.60290000000001</v>
      </c>
    </row>
    <row r="204" spans="1:2">
      <c r="A204" s="2" t="s">
        <v>313</v>
      </c>
      <c r="B204" s="1">
        <v>105.4192</v>
      </c>
    </row>
    <row r="205" spans="1:2">
      <c r="A205" s="2" t="s">
        <v>314</v>
      </c>
      <c r="B205" s="1">
        <v>105.58799999999999</v>
      </c>
    </row>
    <row r="206" spans="1:2">
      <c r="A206" s="2" t="s">
        <v>315</v>
      </c>
      <c r="B206" s="1">
        <v>105.5527</v>
      </c>
    </row>
    <row r="207" spans="1:2">
      <c r="A207" s="2" t="s">
        <v>316</v>
      </c>
      <c r="B207" s="1">
        <v>105.46169999999999</v>
      </c>
    </row>
    <row r="208" spans="1:2">
      <c r="A208" s="2" t="s">
        <v>317</v>
      </c>
      <c r="B208" s="1">
        <v>105.3557</v>
      </c>
    </row>
    <row r="209" spans="1:2">
      <c r="A209" s="2" t="s">
        <v>318</v>
      </c>
      <c r="B209" s="1">
        <v>105.87869999999999</v>
      </c>
    </row>
    <row r="210" spans="1:2">
      <c r="A210" s="2" t="s">
        <v>319</v>
      </c>
      <c r="B210" s="1">
        <v>105.5265</v>
      </c>
    </row>
    <row r="211" spans="1:2">
      <c r="A211" s="2" t="s">
        <v>320</v>
      </c>
      <c r="B211" s="1">
        <v>105.2868</v>
      </c>
    </row>
    <row r="212" spans="1:2">
      <c r="A212" s="2" t="s">
        <v>321</v>
      </c>
      <c r="B212" s="1">
        <v>105.6978</v>
      </c>
    </row>
    <row r="213" spans="1:2">
      <c r="A213" s="2" t="s">
        <v>322</v>
      </c>
      <c r="B213" s="1">
        <v>106.0401</v>
      </c>
    </row>
    <row r="214" spans="1:2">
      <c r="A214" s="2" t="s">
        <v>323</v>
      </c>
      <c r="B214" s="1">
        <v>105.9316</v>
      </c>
    </row>
    <row r="215" spans="1:2">
      <c r="A215" s="2" t="s">
        <v>324</v>
      </c>
      <c r="B215" s="1">
        <v>106.0253</v>
      </c>
    </row>
    <row r="216" spans="1:2">
      <c r="A216" s="2" t="s">
        <v>325</v>
      </c>
      <c r="B216" s="1">
        <v>106.215</v>
      </c>
    </row>
    <row r="217" spans="1:2">
      <c r="A217" s="2" t="s">
        <v>326</v>
      </c>
      <c r="B217" s="1">
        <v>106.054</v>
      </c>
    </row>
    <row r="218" spans="1:2">
      <c r="A218" s="2" t="s">
        <v>327</v>
      </c>
      <c r="B218" s="1">
        <v>105.8664</v>
      </c>
    </row>
    <row r="219" spans="1:2">
      <c r="A219" s="2" t="s">
        <v>328</v>
      </c>
      <c r="B219" s="1">
        <v>105.96210000000001</v>
      </c>
    </row>
    <row r="220" spans="1:2">
      <c r="A220" s="2" t="s">
        <v>329</v>
      </c>
      <c r="B220" s="1">
        <v>105.6849</v>
      </c>
    </row>
    <row r="221" spans="1:2">
      <c r="A221" s="2" t="s">
        <v>330</v>
      </c>
      <c r="B221" s="1">
        <v>105.7598</v>
      </c>
    </row>
    <row r="222" spans="1:2">
      <c r="A222" s="2" t="s">
        <v>331</v>
      </c>
      <c r="B222" s="1">
        <v>105.6867</v>
      </c>
    </row>
    <row r="223" spans="1:2">
      <c r="A223" s="2" t="s">
        <v>332</v>
      </c>
      <c r="B223" s="1">
        <v>105.66240000000001</v>
      </c>
    </row>
    <row r="224" spans="1:2">
      <c r="A224" s="2" t="s">
        <v>333</v>
      </c>
      <c r="B224" s="1">
        <v>105.6193</v>
      </c>
    </row>
    <row r="225" spans="1:2">
      <c r="A225" s="2" t="s">
        <v>334</v>
      </c>
      <c r="B225" s="1">
        <v>105.5275</v>
      </c>
    </row>
    <row r="226" spans="1:2">
      <c r="A226" s="2" t="s">
        <v>335</v>
      </c>
      <c r="B226" s="1">
        <v>105.19289999999999</v>
      </c>
    </row>
    <row r="227" spans="1:2">
      <c r="A227" s="2" t="s">
        <v>336</v>
      </c>
      <c r="B227" s="1">
        <v>105.1014</v>
      </c>
    </row>
    <row r="228" spans="1:2">
      <c r="A228" s="2" t="s">
        <v>337</v>
      </c>
      <c r="B228" s="1">
        <v>105.0654</v>
      </c>
    </row>
    <row r="229" spans="1:2">
      <c r="A229" s="2" t="s">
        <v>338</v>
      </c>
      <c r="B229" s="1">
        <v>105.1268</v>
      </c>
    </row>
    <row r="230" spans="1:2">
      <c r="A230" s="2" t="s">
        <v>339</v>
      </c>
      <c r="B230" s="1">
        <v>105.0723</v>
      </c>
    </row>
    <row r="231" spans="1:2">
      <c r="A231" s="2" t="s">
        <v>340</v>
      </c>
      <c r="B231" s="1">
        <v>105.0179</v>
      </c>
    </row>
    <row r="232" spans="1:2">
      <c r="A232" s="2" t="s">
        <v>341</v>
      </c>
      <c r="B232" s="1">
        <v>104.9447</v>
      </c>
    </row>
    <row r="233" spans="1:2">
      <c r="A233" s="2" t="s">
        <v>342</v>
      </c>
      <c r="B233" s="1">
        <v>104.8558</v>
      </c>
    </row>
    <row r="234" spans="1:2">
      <c r="A234" s="2" t="s">
        <v>343</v>
      </c>
      <c r="B234" s="1">
        <v>104.78270000000001</v>
      </c>
    </row>
    <row r="235" spans="1:2">
      <c r="A235" s="2" t="s">
        <v>344</v>
      </c>
      <c r="B235" s="1">
        <v>104.8027</v>
      </c>
    </row>
    <row r="236" spans="1:2">
      <c r="A236" s="2" t="s">
        <v>345</v>
      </c>
      <c r="B236" s="1">
        <v>104.6178</v>
      </c>
    </row>
    <row r="237" spans="1:2">
      <c r="A237" s="2" t="s">
        <v>346</v>
      </c>
      <c r="B237" s="1">
        <v>105.0715</v>
      </c>
    </row>
    <row r="238" spans="1:2">
      <c r="A238" s="2" t="s">
        <v>347</v>
      </c>
      <c r="B238" s="1">
        <v>105.0528</v>
      </c>
    </row>
    <row r="239" spans="1:2">
      <c r="A239" s="2" t="s">
        <v>348</v>
      </c>
      <c r="B239" s="1">
        <v>105.0543</v>
      </c>
    </row>
    <row r="240" spans="1:2">
      <c r="A240" s="2" t="s">
        <v>349</v>
      </c>
      <c r="B240" s="1">
        <v>104.9622</v>
      </c>
    </row>
    <row r="241" spans="1:2">
      <c r="A241" s="2" t="s">
        <v>350</v>
      </c>
      <c r="B241" s="1">
        <v>104.7205</v>
      </c>
    </row>
    <row r="242" spans="1:2">
      <c r="A242" s="2" t="s">
        <v>351</v>
      </c>
      <c r="B242" s="1">
        <v>104.7448</v>
      </c>
    </row>
    <row r="243" spans="1:2">
      <c r="A243" s="2" t="s">
        <v>352</v>
      </c>
      <c r="B243" s="1">
        <v>104.78360000000001</v>
      </c>
    </row>
    <row r="244" spans="1:2">
      <c r="A244" s="2" t="s">
        <v>353</v>
      </c>
      <c r="B244" s="1">
        <v>104.7461</v>
      </c>
    </row>
    <row r="245" spans="1:2">
      <c r="A245" s="2" t="s">
        <v>354</v>
      </c>
      <c r="B245" s="1">
        <v>104.7475</v>
      </c>
    </row>
    <row r="246" spans="1:2">
      <c r="A246" s="2" t="s">
        <v>355</v>
      </c>
      <c r="B246" s="1">
        <v>104.54259999999999</v>
      </c>
    </row>
    <row r="247" spans="1:2">
      <c r="A247" s="2" t="s">
        <v>356</v>
      </c>
      <c r="B247" s="1">
        <v>104.70229999999999</v>
      </c>
    </row>
    <row r="248" spans="1:2">
      <c r="A248" s="2" t="s">
        <v>357</v>
      </c>
      <c r="B248" s="1">
        <v>104.6983</v>
      </c>
    </row>
    <row r="249" spans="1:2">
      <c r="A249" s="2" t="s">
        <v>358</v>
      </c>
      <c r="B249" s="1">
        <v>104.5873</v>
      </c>
    </row>
    <row r="250" spans="1:2">
      <c r="A250" s="2" t="s">
        <v>359</v>
      </c>
      <c r="B250" s="1">
        <v>104.5151</v>
      </c>
    </row>
    <row r="251" spans="1:2">
      <c r="A251" s="2" t="s">
        <v>360</v>
      </c>
      <c r="B251" s="1">
        <v>104.4777</v>
      </c>
    </row>
    <row r="252" spans="1:2">
      <c r="A252" s="2" t="s">
        <v>361</v>
      </c>
      <c r="B252" s="1">
        <v>104.46429999999999</v>
      </c>
    </row>
    <row r="253" spans="1:2">
      <c r="A253" s="2" t="s">
        <v>362</v>
      </c>
      <c r="B253" s="1">
        <v>104.408</v>
      </c>
    </row>
    <row r="254" spans="1:2">
      <c r="A254" s="2" t="s">
        <v>363</v>
      </c>
      <c r="B254" s="1">
        <v>104.39190000000001</v>
      </c>
    </row>
    <row r="255" spans="1:2">
      <c r="A255" s="2" t="s">
        <v>364</v>
      </c>
      <c r="B255" s="1">
        <v>104.3931</v>
      </c>
    </row>
    <row r="256" spans="1:2">
      <c r="A256" s="2" t="s">
        <v>365</v>
      </c>
      <c r="B256" s="1">
        <v>104.417</v>
      </c>
    </row>
    <row r="257" spans="1:2">
      <c r="A257" s="2" t="s">
        <v>366</v>
      </c>
      <c r="B257" s="1">
        <v>104.3433</v>
      </c>
    </row>
    <row r="258" spans="1:2">
      <c r="A258" s="2" t="s">
        <v>367</v>
      </c>
      <c r="B258" s="1">
        <v>104.2321</v>
      </c>
    </row>
    <row r="259" spans="1:2">
      <c r="A259" s="2" t="s">
        <v>368</v>
      </c>
      <c r="B259" s="1">
        <v>104.1211</v>
      </c>
    </row>
    <row r="260" spans="1:2">
      <c r="A260" s="2" t="s">
        <v>368</v>
      </c>
      <c r="B260" s="1">
        <v>104.1211</v>
      </c>
    </row>
    <row r="261" spans="1:2">
      <c r="A261" s="2" t="s">
        <v>368</v>
      </c>
      <c r="B261" s="1">
        <v>104.1211</v>
      </c>
    </row>
    <row r="262" spans="1:2">
      <c r="A262" s="2" t="s">
        <v>368</v>
      </c>
      <c r="B262" s="1">
        <v>104.1211</v>
      </c>
    </row>
    <row r="263" spans="1:2">
      <c r="A263" s="2" t="s">
        <v>368</v>
      </c>
      <c r="B263" s="1">
        <v>104.1211</v>
      </c>
    </row>
    <row r="264" spans="1:2">
      <c r="A264" s="2" t="s">
        <v>368</v>
      </c>
      <c r="B264" s="1">
        <v>104.1211</v>
      </c>
    </row>
    <row r="265" spans="1:2">
      <c r="A265" s="2" t="s">
        <v>369</v>
      </c>
      <c r="B265" s="1">
        <v>104.1258</v>
      </c>
    </row>
    <row r="266" spans="1:2">
      <c r="A266" s="2" t="s">
        <v>370</v>
      </c>
      <c r="B266" s="1">
        <v>104.07080000000001</v>
      </c>
    </row>
    <row r="267" spans="1:2">
      <c r="A267" s="2" t="s">
        <v>371</v>
      </c>
      <c r="B267" s="1">
        <v>103.90479999999999</v>
      </c>
    </row>
    <row r="268" spans="1:2">
      <c r="A268" s="2" t="s">
        <v>372</v>
      </c>
      <c r="B268" s="1">
        <v>103.9473</v>
      </c>
    </row>
    <row r="269" spans="1:2">
      <c r="A269" s="2" t="s">
        <v>373</v>
      </c>
      <c r="B269" s="1">
        <v>103.94670000000001</v>
      </c>
    </row>
    <row r="270" spans="1:2">
      <c r="A270" s="2" t="s">
        <v>374</v>
      </c>
      <c r="B270" s="1">
        <v>103.9331</v>
      </c>
    </row>
    <row r="271" spans="1:2">
      <c r="A271" s="2" t="s">
        <v>375</v>
      </c>
      <c r="B271" s="1">
        <v>103.8916</v>
      </c>
    </row>
    <row r="272" spans="1:2">
      <c r="A272" s="2" t="s">
        <v>376</v>
      </c>
      <c r="B272" s="1">
        <v>103.9126</v>
      </c>
    </row>
    <row r="273" spans="1:2">
      <c r="A273" s="2" t="s">
        <v>377</v>
      </c>
      <c r="B273" s="1">
        <v>103.9126</v>
      </c>
    </row>
    <row r="274" spans="1:2">
      <c r="A274" s="2" t="s">
        <v>378</v>
      </c>
      <c r="B274" s="1">
        <v>103.8763</v>
      </c>
    </row>
    <row r="275" spans="1:2">
      <c r="A275" s="2" t="s">
        <v>379</v>
      </c>
      <c r="B275" s="1">
        <v>103.8796</v>
      </c>
    </row>
    <row r="276" spans="1:2">
      <c r="A276" s="2" t="s">
        <v>380</v>
      </c>
      <c r="B276" s="1">
        <v>104.0309</v>
      </c>
    </row>
    <row r="277" spans="1:2">
      <c r="A277" s="2" t="s">
        <v>381</v>
      </c>
      <c r="B277" s="1">
        <v>104.1073</v>
      </c>
    </row>
    <row r="278" spans="1:2">
      <c r="A278" s="2" t="s">
        <v>382</v>
      </c>
      <c r="B278" s="1">
        <v>104.056</v>
      </c>
    </row>
    <row r="279" spans="1:2">
      <c r="A279" s="2" t="s">
        <v>383</v>
      </c>
      <c r="B279" s="1">
        <v>103.8874</v>
      </c>
    </row>
    <row r="280" spans="1:2">
      <c r="A280" s="2" t="s">
        <v>384</v>
      </c>
      <c r="B280" s="1">
        <v>103.8874</v>
      </c>
    </row>
    <row r="281" spans="1:2">
      <c r="A281" s="2" t="s">
        <v>385</v>
      </c>
      <c r="B281" s="1">
        <v>104.1144</v>
      </c>
    </row>
    <row r="282" spans="1:2">
      <c r="A282" s="2" t="s">
        <v>386</v>
      </c>
      <c r="B282" s="1">
        <v>104.1407</v>
      </c>
    </row>
    <row r="283" spans="1:2">
      <c r="A283" s="2" t="s">
        <v>387</v>
      </c>
      <c r="B283" s="1">
        <v>103.90949999999999</v>
      </c>
    </row>
    <row r="284" spans="1:2">
      <c r="A284" s="2" t="s">
        <v>388</v>
      </c>
      <c r="B284" s="1">
        <v>104.3192</v>
      </c>
    </row>
    <row r="285" spans="1:2">
      <c r="A285" s="2" t="s">
        <v>389</v>
      </c>
      <c r="B285" s="1">
        <v>104.5444</v>
      </c>
    </row>
    <row r="286" spans="1:2">
      <c r="A286" s="2" t="s">
        <v>390</v>
      </c>
      <c r="B286" s="1">
        <v>104.7936</v>
      </c>
    </row>
    <row r="287" spans="1:2">
      <c r="A287" s="2" t="s">
        <v>391</v>
      </c>
      <c r="B287" s="1">
        <v>104.366</v>
      </c>
    </row>
    <row r="288" spans="1:2">
      <c r="A288" s="2" t="s">
        <v>392</v>
      </c>
      <c r="B288" s="1">
        <v>104.1951</v>
      </c>
    </row>
    <row r="289" spans="1:2">
      <c r="A289" s="2" t="s">
        <v>393</v>
      </c>
      <c r="B289" s="1">
        <v>104.1204</v>
      </c>
    </row>
    <row r="290" spans="1:2">
      <c r="A290" s="2" t="s">
        <v>394</v>
      </c>
      <c r="B290" s="1">
        <v>104.02679999999999</v>
      </c>
    </row>
    <row r="291" spans="1:2">
      <c r="A291" s="2" t="s">
        <v>395</v>
      </c>
      <c r="B291" s="1">
        <v>103.99</v>
      </c>
    </row>
    <row r="292" spans="1:2">
      <c r="A292" s="2" t="s">
        <v>396</v>
      </c>
      <c r="B292" s="1">
        <v>103.9255</v>
      </c>
    </row>
    <row r="293" spans="1:2">
      <c r="A293" s="2" t="s">
        <v>397</v>
      </c>
      <c r="B293" s="1">
        <v>103.67270000000001</v>
      </c>
    </row>
    <row r="294" spans="1:2">
      <c r="A294" s="2" t="s">
        <v>398</v>
      </c>
      <c r="B294" s="1">
        <v>103.6927</v>
      </c>
    </row>
    <row r="295" spans="1:2">
      <c r="A295" s="2" t="s">
        <v>399</v>
      </c>
      <c r="B295" s="1">
        <v>103.7316</v>
      </c>
    </row>
    <row r="296" spans="1:2">
      <c r="A296" s="2" t="s">
        <v>400</v>
      </c>
      <c r="B296" s="1">
        <v>103.54349999999999</v>
      </c>
    </row>
    <row r="297" spans="1:2">
      <c r="A297" s="2" t="s">
        <v>401</v>
      </c>
      <c r="B297" s="1">
        <v>103.5645</v>
      </c>
    </row>
    <row r="298" spans="1:2">
      <c r="A298" s="1" t="s">
        <v>402</v>
      </c>
      <c r="B298" s="1">
        <v>103.455</v>
      </c>
    </row>
    <row r="299" spans="1:2">
      <c r="A299" s="1" t="s">
        <v>403</v>
      </c>
      <c r="B299" s="1">
        <v>103.3784</v>
      </c>
    </row>
    <row r="300" spans="1:2">
      <c r="A300" s="1" t="s">
        <v>404</v>
      </c>
      <c r="B300" s="1">
        <v>103.4759</v>
      </c>
    </row>
    <row r="301" spans="1:2">
      <c r="A301" s="1" t="s">
        <v>405</v>
      </c>
      <c r="B301" s="1">
        <v>103.44499999999999</v>
      </c>
    </row>
    <row r="302" spans="1:2">
      <c r="A302" s="1" t="s">
        <v>406</v>
      </c>
      <c r="B302" s="1">
        <v>103.3663</v>
      </c>
    </row>
    <row r="303" spans="1:2">
      <c r="A303" s="1" t="s">
        <v>407</v>
      </c>
      <c r="B303" s="1">
        <v>103.3105</v>
      </c>
    </row>
    <row r="304" spans="1:2">
      <c r="A304" s="1" t="s">
        <v>408</v>
      </c>
      <c r="B304" s="1">
        <v>103.3115</v>
      </c>
    </row>
    <row r="305" spans="1:2">
      <c r="A305" s="1" t="s">
        <v>409</v>
      </c>
      <c r="B305" s="1">
        <v>103.4234</v>
      </c>
    </row>
    <row r="306" spans="1:2">
      <c r="A306" s="1" t="s">
        <v>410</v>
      </c>
      <c r="B306" s="1">
        <v>103.41</v>
      </c>
    </row>
    <row r="307" spans="1:2">
      <c r="A307" s="1" t="s">
        <v>411</v>
      </c>
      <c r="B307" s="1">
        <v>103.411</v>
      </c>
    </row>
    <row r="308" spans="1:2">
      <c r="A308" s="1" t="s">
        <v>412</v>
      </c>
      <c r="B308" s="1">
        <v>103.4499</v>
      </c>
    </row>
    <row r="309" spans="1:2">
      <c r="A309" s="1" t="s">
        <v>413</v>
      </c>
      <c r="B309" s="1">
        <v>103.2432</v>
      </c>
    </row>
    <row r="310" spans="1:2">
      <c r="A310" s="1" t="s">
        <v>414</v>
      </c>
      <c r="B310" s="1">
        <v>103.09439999999999</v>
      </c>
    </row>
    <row r="311" spans="1:2">
      <c r="A311" s="1" t="s">
        <v>415</v>
      </c>
      <c r="B311" s="1">
        <v>103.00069999999999</v>
      </c>
    </row>
    <row r="312" spans="1:2">
      <c r="A312" s="1" t="s">
        <v>416</v>
      </c>
      <c r="B312" s="1">
        <v>103.28579999999999</v>
      </c>
    </row>
    <row r="313" spans="1:2">
      <c r="A313" s="1" t="s">
        <v>417</v>
      </c>
      <c r="B313" s="1">
        <v>103.64830000000001</v>
      </c>
    </row>
    <row r="314" spans="1:2">
      <c r="A314" s="1" t="s">
        <v>418</v>
      </c>
      <c r="B314" s="1">
        <v>103.8061</v>
      </c>
    </row>
    <row r="315" spans="1:2">
      <c r="A315" s="1" t="s">
        <v>419</v>
      </c>
      <c r="B315" s="1">
        <v>103.9777</v>
      </c>
    </row>
    <row r="316" spans="1:2">
      <c r="A316" s="1" t="s">
        <v>420</v>
      </c>
      <c r="B316" s="1">
        <v>103.883</v>
      </c>
    </row>
    <row r="317" spans="1:2">
      <c r="A317" s="1" t="s">
        <v>421</v>
      </c>
      <c r="B317" s="1">
        <v>103.33920000000001</v>
      </c>
    </row>
    <row r="318" spans="1:2">
      <c r="A318" s="1" t="s">
        <v>422</v>
      </c>
      <c r="B318" s="1">
        <v>103.2743</v>
      </c>
    </row>
    <row r="319" spans="1:2">
      <c r="A319" s="1" t="s">
        <v>423</v>
      </c>
      <c r="B319" s="1">
        <v>103.16119999999999</v>
      </c>
    </row>
    <row r="320" spans="1:2">
      <c r="A320" s="1" t="s">
        <v>424</v>
      </c>
      <c r="B320" s="1">
        <v>103.279</v>
      </c>
    </row>
    <row r="321" spans="1:2">
      <c r="A321" s="1" t="s">
        <v>425</v>
      </c>
      <c r="B321" s="1">
        <v>103.06570000000001</v>
      </c>
    </row>
    <row r="322" spans="1:2">
      <c r="A322" s="1" t="s">
        <v>426</v>
      </c>
      <c r="B322" s="1">
        <v>103.05159999999999</v>
      </c>
    </row>
    <row r="323" spans="1:2">
      <c r="A323" s="1" t="s">
        <v>427</v>
      </c>
      <c r="B323" s="1">
        <v>102.7487</v>
      </c>
    </row>
    <row r="324" spans="1:2">
      <c r="A324" s="1" t="s">
        <v>428</v>
      </c>
      <c r="B324" s="1">
        <v>102.7116</v>
      </c>
    </row>
    <row r="325" spans="1:2">
      <c r="A325" s="1" t="s">
        <v>429</v>
      </c>
      <c r="B325" s="1">
        <v>102.6002</v>
      </c>
    </row>
    <row r="326" spans="1:2">
      <c r="A326" s="1" t="s">
        <v>430</v>
      </c>
      <c r="B326" s="1">
        <v>102.5253</v>
      </c>
    </row>
    <row r="327" spans="1:2">
      <c r="A327" s="1" t="s">
        <v>431</v>
      </c>
      <c r="B327" s="1">
        <v>102.4881</v>
      </c>
    </row>
    <row r="328" spans="1:2">
      <c r="A328" s="1" t="s">
        <v>432</v>
      </c>
      <c r="B328" s="1">
        <v>102.43210000000001</v>
      </c>
    </row>
    <row r="329" spans="1:2">
      <c r="A329" s="1" t="s">
        <v>433</v>
      </c>
      <c r="B329" s="1">
        <v>102.3835</v>
      </c>
    </row>
    <row r="330" spans="1:2">
      <c r="A330" s="1" t="s">
        <v>434</v>
      </c>
      <c r="B330" s="1">
        <v>102.3455</v>
      </c>
    </row>
    <row r="331" spans="1:2">
      <c r="A331" s="1" t="s">
        <v>435</v>
      </c>
      <c r="B331" s="1">
        <v>102.19459999999999</v>
      </c>
    </row>
    <row r="332" spans="1:2">
      <c r="A332" s="1" t="s">
        <v>436</v>
      </c>
      <c r="B332" s="1">
        <v>102.5368</v>
      </c>
    </row>
    <row r="333" spans="1:2">
      <c r="A333" s="1" t="s">
        <v>437</v>
      </c>
      <c r="B333" s="1">
        <v>102.3862</v>
      </c>
    </row>
    <row r="334" spans="1:2">
      <c r="A334" s="1" t="s">
        <v>438</v>
      </c>
      <c r="B334" s="1">
        <v>102.3875</v>
      </c>
    </row>
    <row r="335" spans="1:2">
      <c r="A335" s="1" t="s">
        <v>439</v>
      </c>
      <c r="B335" s="1">
        <v>102.4072</v>
      </c>
    </row>
    <row r="336" spans="1:2">
      <c r="A336" s="1" t="s">
        <v>440</v>
      </c>
      <c r="B336" s="1">
        <v>102.3129</v>
      </c>
    </row>
    <row r="337" spans="1:2">
      <c r="A337" s="1" t="s">
        <v>441</v>
      </c>
      <c r="B337" s="1">
        <v>101.8398</v>
      </c>
    </row>
    <row r="338" spans="1:2">
      <c r="A338" s="1" t="s">
        <v>442</v>
      </c>
      <c r="B338" s="1">
        <v>101.8403</v>
      </c>
    </row>
    <row r="339" spans="1:2">
      <c r="A339" s="1" t="s">
        <v>443</v>
      </c>
      <c r="B339" s="1">
        <v>101.7811</v>
      </c>
    </row>
    <row r="340" spans="1:2">
      <c r="A340" s="1" t="s">
        <v>444</v>
      </c>
      <c r="B340" s="1">
        <v>101.80459999999999</v>
      </c>
    </row>
    <row r="341" spans="1:2">
      <c r="A341" s="1" t="s">
        <v>445</v>
      </c>
      <c r="B341" s="1">
        <v>101.78619999999999</v>
      </c>
    </row>
    <row r="342" spans="1:2">
      <c r="A342" s="1" t="s">
        <v>446</v>
      </c>
      <c r="B342" s="1">
        <v>101.86239999999999</v>
      </c>
    </row>
    <row r="343" spans="1:2">
      <c r="A343" s="1" t="s">
        <v>447</v>
      </c>
      <c r="B343" s="1">
        <v>101.6926</v>
      </c>
    </row>
    <row r="344" spans="1:2">
      <c r="A344" s="1" t="s">
        <v>448</v>
      </c>
      <c r="B344" s="1">
        <v>101.69410000000001</v>
      </c>
    </row>
    <row r="345" spans="1:2">
      <c r="A345" s="1" t="s">
        <v>449</v>
      </c>
      <c r="B345" s="1">
        <v>101.6567</v>
      </c>
    </row>
    <row r="346" spans="1:2">
      <c r="A346" s="1" t="s">
        <v>450</v>
      </c>
      <c r="B346" s="1">
        <v>101.48699999999999</v>
      </c>
    </row>
    <row r="347" spans="1:2">
      <c r="A347" s="1" t="s">
        <v>451</v>
      </c>
      <c r="B347" s="1">
        <v>101.4119</v>
      </c>
    </row>
    <row r="348" spans="1:2">
      <c r="A348" s="1" t="s">
        <v>452</v>
      </c>
      <c r="B348" s="1">
        <v>101.5635</v>
      </c>
    </row>
    <row r="349" spans="1:2">
      <c r="A349" s="1" t="s">
        <v>453</v>
      </c>
      <c r="B349" s="1">
        <v>101.6596</v>
      </c>
    </row>
    <row r="350" spans="1:2">
      <c r="A350" s="1" t="s">
        <v>454</v>
      </c>
      <c r="B350" s="1">
        <v>101.69329999999999</v>
      </c>
    </row>
    <row r="351" spans="1:2">
      <c r="A351" s="1" t="s">
        <v>455</v>
      </c>
      <c r="B351" s="1">
        <v>101.75539999999999</v>
      </c>
    </row>
    <row r="352" spans="1:2">
      <c r="A352" s="1" t="s">
        <v>456</v>
      </c>
      <c r="B352" s="1">
        <v>101.68380000000001</v>
      </c>
    </row>
    <row r="353" spans="1:2">
      <c r="A353" s="1" t="s">
        <v>457</v>
      </c>
      <c r="B353" s="1">
        <v>101.7184</v>
      </c>
    </row>
    <row r="354" spans="1:2">
      <c r="A354" s="1" t="s">
        <v>458</v>
      </c>
      <c r="B354" s="1">
        <v>101.5984</v>
      </c>
    </row>
    <row r="355" spans="1:2">
      <c r="A355" s="1" t="s">
        <v>459</v>
      </c>
      <c r="B355" s="1">
        <v>101.6965</v>
      </c>
    </row>
    <row r="356" spans="1:2">
      <c r="A356" s="1" t="s">
        <v>460</v>
      </c>
      <c r="B356" s="1">
        <v>101.64490000000001</v>
      </c>
    </row>
    <row r="357" spans="1:2">
      <c r="A357" s="1" t="s">
        <v>461</v>
      </c>
      <c r="B357" s="1">
        <v>101.2312</v>
      </c>
    </row>
    <row r="358" spans="1:2">
      <c r="A358" s="1" t="s">
        <v>462</v>
      </c>
      <c r="B358" s="1">
        <v>101.06570000000001</v>
      </c>
    </row>
    <row r="359" spans="1:2">
      <c r="A359" s="1" t="s">
        <v>463</v>
      </c>
      <c r="B359" s="1">
        <v>100.92959999999999</v>
      </c>
    </row>
    <row r="360" spans="1:2">
      <c r="A360" s="1" t="s">
        <v>464</v>
      </c>
      <c r="B360" s="1">
        <v>100.9601</v>
      </c>
    </row>
    <row r="361" spans="1:2">
      <c r="A361" s="1" t="s">
        <v>465</v>
      </c>
      <c r="B361" s="1">
        <v>100.9494</v>
      </c>
    </row>
    <row r="362" spans="1:2">
      <c r="A362" s="1" t="s">
        <v>466</v>
      </c>
      <c r="B362" s="1">
        <v>100.9115</v>
      </c>
    </row>
    <row r="363" spans="1:2">
      <c r="A363" s="1" t="s">
        <v>467</v>
      </c>
      <c r="B363" s="1">
        <v>100.8977</v>
      </c>
    </row>
    <row r="364" spans="1:2">
      <c r="A364" s="1" t="s">
        <v>468</v>
      </c>
      <c r="B364" s="1">
        <v>100.8977</v>
      </c>
    </row>
    <row r="365" spans="1:2">
      <c r="A365" s="1" t="s">
        <v>469</v>
      </c>
      <c r="B365" s="1">
        <v>100.64830000000001</v>
      </c>
    </row>
    <row r="366" spans="1:2">
      <c r="A366" s="1" t="s">
        <v>470</v>
      </c>
      <c r="B366" s="1">
        <v>100.78060000000001</v>
      </c>
    </row>
    <row r="367" spans="1:2">
      <c r="A367" s="1" t="s">
        <v>471</v>
      </c>
      <c r="B367" s="1">
        <v>100.6634</v>
      </c>
    </row>
    <row r="368" spans="1:2">
      <c r="A368" s="1" t="s">
        <v>472</v>
      </c>
      <c r="B368" s="1">
        <v>100.6491</v>
      </c>
    </row>
    <row r="369" spans="1:2">
      <c r="A369" s="1" t="s">
        <v>473</v>
      </c>
      <c r="B369" s="1">
        <v>100.6153</v>
      </c>
    </row>
    <row r="370" spans="1:2">
      <c r="A370" s="1" t="s">
        <v>474</v>
      </c>
      <c r="B370" s="1">
        <v>100.6306</v>
      </c>
    </row>
    <row r="371" spans="1:2">
      <c r="A371" s="1" t="s">
        <v>475</v>
      </c>
      <c r="B371" s="1">
        <v>100.61190000000001</v>
      </c>
    </row>
    <row r="372" spans="1:2">
      <c r="A372" s="1" t="s">
        <v>476</v>
      </c>
      <c r="B372" s="1">
        <v>100.66889999999999</v>
      </c>
    </row>
    <row r="373" spans="1:2">
      <c r="A373" s="1" t="s">
        <v>477</v>
      </c>
      <c r="B373" s="1">
        <v>100.6434</v>
      </c>
    </row>
    <row r="374" spans="1:2">
      <c r="A374" s="1" t="s">
        <v>478</v>
      </c>
      <c r="B374" s="1">
        <v>100.651</v>
      </c>
    </row>
    <row r="375" spans="1:2">
      <c r="A375" s="1" t="s">
        <v>479</v>
      </c>
      <c r="B375" s="1">
        <v>100.651</v>
      </c>
    </row>
    <row r="376" spans="1:2">
      <c r="A376" s="1" t="s">
        <v>480</v>
      </c>
      <c r="B376" s="1">
        <v>100.6515</v>
      </c>
    </row>
    <row r="377" spans="1:2">
      <c r="A377" s="1" t="s">
        <v>481</v>
      </c>
      <c r="B377" s="1">
        <v>100.6515</v>
      </c>
    </row>
    <row r="378" spans="1:2">
      <c r="A378" s="1" t="s">
        <v>482</v>
      </c>
      <c r="B378" s="1">
        <v>100.6713</v>
      </c>
    </row>
    <row r="379" spans="1:2">
      <c r="A379" s="1" t="s">
        <v>483</v>
      </c>
      <c r="B379" s="1">
        <v>100.7286</v>
      </c>
    </row>
    <row r="380" spans="1:2">
      <c r="A380" s="1" t="s">
        <v>484</v>
      </c>
      <c r="B380" s="1">
        <v>100.72880000000001</v>
      </c>
    </row>
    <row r="381" spans="1:2">
      <c r="A381" s="1" t="s">
        <v>485</v>
      </c>
      <c r="B381" s="1">
        <v>100.76390000000001</v>
      </c>
    </row>
    <row r="382" spans="1:2">
      <c r="A382" s="1" t="s">
        <v>486</v>
      </c>
      <c r="B382" s="1">
        <v>100.7491</v>
      </c>
    </row>
    <row r="383" spans="1:2">
      <c r="A383" s="1" t="s">
        <v>487</v>
      </c>
      <c r="B383" s="1">
        <v>100.75660000000001</v>
      </c>
    </row>
    <row r="384" spans="1:2">
      <c r="A384" s="1" t="s">
        <v>488</v>
      </c>
      <c r="B384" s="1">
        <v>100.78749999999999</v>
      </c>
    </row>
    <row r="385" spans="1:2">
      <c r="A385" s="1" t="s">
        <v>489</v>
      </c>
      <c r="B385" s="1">
        <v>100.788</v>
      </c>
    </row>
    <row r="386" spans="1:2">
      <c r="A386" s="1" t="s">
        <v>490</v>
      </c>
      <c r="B386" s="1">
        <v>100.827</v>
      </c>
    </row>
    <row r="387" spans="1:2">
      <c r="A387" s="1" t="s">
        <v>491</v>
      </c>
      <c r="B387" s="1">
        <v>100.80410000000001</v>
      </c>
    </row>
    <row r="388" spans="1:2">
      <c r="A388" s="1" t="s">
        <v>492</v>
      </c>
      <c r="B388" s="1">
        <v>100.84690000000001</v>
      </c>
    </row>
    <row r="389" spans="1:2">
      <c r="A389" s="1" t="s">
        <v>493</v>
      </c>
      <c r="B389" s="1">
        <v>100.809</v>
      </c>
    </row>
    <row r="390" spans="1:2">
      <c r="A390" s="1" t="s">
        <v>494</v>
      </c>
      <c r="B390" s="1">
        <v>100.88630000000001</v>
      </c>
    </row>
    <row r="391" spans="1:2">
      <c r="A391" s="1" t="s">
        <v>495</v>
      </c>
      <c r="B391" s="1">
        <v>100.8329</v>
      </c>
    </row>
    <row r="392" spans="1:2">
      <c r="A392" s="1" t="s">
        <v>496</v>
      </c>
      <c r="B392" s="1">
        <v>100.776</v>
      </c>
    </row>
    <row r="393" spans="1:2">
      <c r="A393" s="1" t="s">
        <v>497</v>
      </c>
      <c r="B393" s="1">
        <v>100.7835</v>
      </c>
    </row>
    <row r="394" spans="1:2">
      <c r="A394" s="1" t="s">
        <v>498</v>
      </c>
      <c r="B394" s="1">
        <v>100.6767</v>
      </c>
    </row>
    <row r="395" spans="1:2">
      <c r="A395" s="1" t="s">
        <v>499</v>
      </c>
      <c r="B395" s="1">
        <v>100.65649999999999</v>
      </c>
    </row>
    <row r="396" spans="1:2">
      <c r="A396" s="1" t="s">
        <v>500</v>
      </c>
      <c r="B396" s="1">
        <v>100.7159</v>
      </c>
    </row>
    <row r="397" spans="1:2">
      <c r="A397" s="1" t="s">
        <v>501</v>
      </c>
      <c r="B397" s="1">
        <v>100.5059</v>
      </c>
    </row>
    <row r="398" spans="1:2">
      <c r="A398" s="1" t="s">
        <v>502</v>
      </c>
      <c r="B398" s="1">
        <v>100.4495</v>
      </c>
    </row>
    <row r="399" spans="1:2">
      <c r="A399" s="1" t="s">
        <v>503</v>
      </c>
      <c r="B399" s="1">
        <v>100.83320000000001</v>
      </c>
    </row>
    <row r="400" spans="1:2">
      <c r="A400" s="1" t="s">
        <v>504</v>
      </c>
      <c r="B400" s="1">
        <v>100.6412</v>
      </c>
    </row>
    <row r="401" spans="1:2">
      <c r="A401" s="1" t="s">
        <v>505</v>
      </c>
      <c r="B401" s="1">
        <v>100.7938</v>
      </c>
    </row>
    <row r="402" spans="1:2">
      <c r="A402" s="1" t="s">
        <v>506</v>
      </c>
      <c r="B402" s="1">
        <v>100.7569</v>
      </c>
    </row>
    <row r="403" spans="1:2">
      <c r="A403" s="1" t="s">
        <v>507</v>
      </c>
      <c r="B403" s="1">
        <v>100.7187</v>
      </c>
    </row>
    <row r="404" spans="1:2">
      <c r="A404" s="1" t="s">
        <v>508</v>
      </c>
      <c r="B404" s="1">
        <v>100.6045</v>
      </c>
    </row>
    <row r="405" spans="1:2">
      <c r="A405" s="1" t="s">
        <v>509</v>
      </c>
      <c r="B405" s="1">
        <v>100.6045</v>
      </c>
    </row>
    <row r="406" spans="1:2">
      <c r="A406" s="1" t="s">
        <v>510</v>
      </c>
      <c r="B406" s="1">
        <v>100.7585</v>
      </c>
    </row>
    <row r="407" spans="1:2">
      <c r="A407" s="1" t="s">
        <v>511</v>
      </c>
      <c r="B407" s="1">
        <v>100.83580000000001</v>
      </c>
    </row>
    <row r="408" spans="1:2">
      <c r="A408" s="1" t="s">
        <v>512</v>
      </c>
      <c r="B408" s="1">
        <v>100.6463</v>
      </c>
    </row>
    <row r="409" spans="1:2">
      <c r="A409" s="1" t="s">
        <v>513</v>
      </c>
      <c r="B409" s="1">
        <v>100.60769999999999</v>
      </c>
    </row>
    <row r="410" spans="1:2">
      <c r="A410" s="1" t="s">
        <v>514</v>
      </c>
      <c r="B410" s="1">
        <v>100.6156</v>
      </c>
    </row>
    <row r="411" spans="1:2">
      <c r="A411" s="1" t="s">
        <v>515</v>
      </c>
      <c r="B411" s="1">
        <v>100.6468</v>
      </c>
    </row>
    <row r="412" spans="1:2">
      <c r="A412" s="1" t="s">
        <v>516</v>
      </c>
      <c r="B412" s="1">
        <v>100.7822</v>
      </c>
    </row>
    <row r="413" spans="1:2">
      <c r="A413" s="1" t="s">
        <v>517</v>
      </c>
      <c r="B413" s="1">
        <v>100.9186</v>
      </c>
    </row>
    <row r="414" spans="1:2">
      <c r="A414" s="1" t="s">
        <v>518</v>
      </c>
      <c r="B414" s="1">
        <v>100.82210000000001</v>
      </c>
    </row>
    <row r="415" spans="1:2">
      <c r="A415" s="1" t="s">
        <v>519</v>
      </c>
      <c r="B415" s="1">
        <v>100.8608</v>
      </c>
    </row>
    <row r="416" spans="1:2">
      <c r="A416" s="1" t="s">
        <v>520</v>
      </c>
      <c r="B416" s="1">
        <v>100.8421</v>
      </c>
    </row>
    <row r="417" spans="1:2">
      <c r="A417" s="1" t="s">
        <v>521</v>
      </c>
      <c r="B417" s="1">
        <v>100.95869999999999</v>
      </c>
    </row>
    <row r="418" spans="1:2">
      <c r="A418" s="1" t="s">
        <v>522</v>
      </c>
      <c r="B418" s="1">
        <v>100.9986</v>
      </c>
    </row>
    <row r="419" spans="1:2">
      <c r="A419" s="1" t="s">
        <v>523</v>
      </c>
      <c r="B419" s="1">
        <v>100.999</v>
      </c>
    </row>
    <row r="420" spans="1:2">
      <c r="A420" s="1" t="s">
        <v>524</v>
      </c>
      <c r="B420" s="1">
        <v>100.8827</v>
      </c>
    </row>
    <row r="421" spans="1:2">
      <c r="A421" s="1" t="s">
        <v>525</v>
      </c>
      <c r="B421" s="1">
        <v>100.7278</v>
      </c>
    </row>
    <row r="422" spans="1:2">
      <c r="A422" s="1" t="s">
        <v>526</v>
      </c>
      <c r="B422" s="1">
        <v>100.7629</v>
      </c>
    </row>
    <row r="423" spans="1:2">
      <c r="A423" s="1" t="s">
        <v>527</v>
      </c>
      <c r="B423" s="1">
        <v>100.78749999999999</v>
      </c>
    </row>
    <row r="424" spans="1:2">
      <c r="A424" s="1" t="s">
        <v>528</v>
      </c>
      <c r="B424" s="1">
        <v>100.9628</v>
      </c>
    </row>
    <row r="425" spans="1:2">
      <c r="A425" s="1" t="s">
        <v>529</v>
      </c>
      <c r="B425" s="1">
        <v>100.91249999999999</v>
      </c>
    </row>
    <row r="426" spans="1:2">
      <c r="A426" s="1" t="s">
        <v>530</v>
      </c>
      <c r="B426" s="1">
        <v>101.19759999999999</v>
      </c>
    </row>
    <row r="427" spans="1:2">
      <c r="A427" s="1" t="s">
        <v>531</v>
      </c>
      <c r="B427" s="1">
        <v>101.3789</v>
      </c>
    </row>
    <row r="428" spans="1:2">
      <c r="A428" s="1" t="s">
        <v>532</v>
      </c>
      <c r="B428" s="1">
        <v>101.3558</v>
      </c>
    </row>
    <row r="429" spans="1:2">
      <c r="A429" s="1" t="s">
        <v>533</v>
      </c>
      <c r="B429" s="1">
        <v>101.2388</v>
      </c>
    </row>
    <row r="430" spans="1:2">
      <c r="A430" s="1" t="s">
        <v>534</v>
      </c>
      <c r="B430" s="1">
        <v>101.3214</v>
      </c>
    </row>
    <row r="431" spans="1:2">
      <c r="A431" s="1" t="s">
        <v>535</v>
      </c>
      <c r="B431" s="1">
        <v>101.4316</v>
      </c>
    </row>
    <row r="432" spans="1:2">
      <c r="A432" s="1" t="s">
        <v>536</v>
      </c>
      <c r="B432" s="1">
        <v>101.5707</v>
      </c>
    </row>
    <row r="433" spans="1:2">
      <c r="A433" s="1" t="s">
        <v>537</v>
      </c>
      <c r="B433" s="1">
        <v>101.53579999999999</v>
      </c>
    </row>
    <row r="434" spans="1:2">
      <c r="A434" s="1" t="s">
        <v>538</v>
      </c>
      <c r="B434" s="1">
        <v>101.57170000000001</v>
      </c>
    </row>
    <row r="435" spans="1:2">
      <c r="A435" s="1" t="s">
        <v>539</v>
      </c>
      <c r="B435" s="1">
        <v>101.6353</v>
      </c>
    </row>
    <row r="436" spans="1:2">
      <c r="A436" s="1" t="s">
        <v>540</v>
      </c>
      <c r="B436" s="1">
        <v>101.4783</v>
      </c>
    </row>
    <row r="437" spans="1:2">
      <c r="A437" s="1" t="s">
        <v>541</v>
      </c>
      <c r="B437" s="1">
        <v>101.4606</v>
      </c>
    </row>
    <row r="438" spans="1:2">
      <c r="A438" s="1" t="s">
        <v>542</v>
      </c>
      <c r="B438" s="1">
        <v>101.4606</v>
      </c>
    </row>
    <row r="439" spans="1:2">
      <c r="A439" s="1" t="s">
        <v>543</v>
      </c>
      <c r="B439" s="1">
        <v>101.4414</v>
      </c>
    </row>
    <row r="440" spans="1:2">
      <c r="A440" s="1" t="s">
        <v>544</v>
      </c>
      <c r="B440" s="1">
        <v>101.14700000000001</v>
      </c>
    </row>
    <row r="441" spans="1:2">
      <c r="A441" s="1" t="s">
        <v>545</v>
      </c>
      <c r="B441" s="1">
        <v>101.0493</v>
      </c>
    </row>
    <row r="442" spans="1:2">
      <c r="A442" s="1" t="s">
        <v>546</v>
      </c>
      <c r="B442" s="1">
        <v>100.99160000000001</v>
      </c>
    </row>
    <row r="443" spans="1:2">
      <c r="A443" s="1" t="s">
        <v>547</v>
      </c>
      <c r="B443" s="1">
        <v>101.0116</v>
      </c>
    </row>
    <row r="444" spans="1:2">
      <c r="A444" s="1" t="s">
        <v>548</v>
      </c>
      <c r="B444" s="1">
        <v>101.008</v>
      </c>
    </row>
    <row r="445" spans="1:2">
      <c r="A445" s="1" t="s">
        <v>549</v>
      </c>
      <c r="B445" s="1">
        <v>100.9273</v>
      </c>
    </row>
    <row r="446" spans="1:2">
      <c r="A446" s="1" t="s">
        <v>550</v>
      </c>
      <c r="B446" s="1">
        <v>100.88809999999999</v>
      </c>
    </row>
    <row r="447" spans="1:2">
      <c r="A447" s="1" t="s">
        <v>551</v>
      </c>
      <c r="B447" s="1">
        <v>100.81780000000001</v>
      </c>
    </row>
    <row r="448" spans="1:2">
      <c r="A448" s="1" t="s">
        <v>552</v>
      </c>
      <c r="B448" s="1">
        <v>100.7593</v>
      </c>
    </row>
    <row r="449" spans="1:2">
      <c r="A449" s="1" t="s">
        <v>553</v>
      </c>
      <c r="B449" s="1">
        <v>100.7165</v>
      </c>
    </row>
    <row r="450" spans="1:2">
      <c r="A450" s="1" t="s">
        <v>554</v>
      </c>
      <c r="B450" s="1">
        <v>100.8777</v>
      </c>
    </row>
    <row r="451" spans="1:2">
      <c r="A451" s="1" t="s">
        <v>555</v>
      </c>
      <c r="B451" s="1">
        <v>100.7813</v>
      </c>
    </row>
    <row r="452" spans="1:2">
      <c r="A452" s="1" t="s">
        <v>556</v>
      </c>
      <c r="B452" s="1">
        <v>100.8201</v>
      </c>
    </row>
    <row r="453" spans="1:2">
      <c r="A453" s="1" t="s">
        <v>557</v>
      </c>
      <c r="B453" s="1">
        <v>100.6289</v>
      </c>
    </row>
    <row r="454" spans="1:2">
      <c r="A454" s="1" t="s">
        <v>558</v>
      </c>
      <c r="B454" s="1">
        <v>101.0334</v>
      </c>
    </row>
    <row r="455" spans="1:2">
      <c r="A455" s="1" t="s">
        <v>559</v>
      </c>
      <c r="B455" s="1">
        <v>101.018</v>
      </c>
    </row>
    <row r="456" spans="1:2">
      <c r="A456" s="1" t="s">
        <v>560</v>
      </c>
      <c r="B456" s="1">
        <v>100.9166</v>
      </c>
    </row>
    <row r="457" spans="1:2">
      <c r="A457" s="1" t="s">
        <v>561</v>
      </c>
      <c r="B457" s="1">
        <v>100.90519999999999</v>
      </c>
    </row>
    <row r="458" spans="1:2">
      <c r="A458" s="1" t="s">
        <v>562</v>
      </c>
      <c r="B458" s="1">
        <v>100.8976</v>
      </c>
    </row>
    <row r="459" spans="1:2">
      <c r="A459" s="1" t="s">
        <v>563</v>
      </c>
      <c r="B459" s="1">
        <v>100.8473</v>
      </c>
    </row>
    <row r="460" spans="1:2">
      <c r="A460" s="1" t="s">
        <v>564</v>
      </c>
      <c r="B460" s="1">
        <v>100.8236</v>
      </c>
    </row>
    <row r="461" spans="1:2">
      <c r="A461" s="1" t="s">
        <v>565</v>
      </c>
      <c r="B461" s="1">
        <v>100.8237</v>
      </c>
    </row>
    <row r="462" spans="1:2">
      <c r="A462" s="1" t="s">
        <v>566</v>
      </c>
      <c r="B462" s="1">
        <v>100.745</v>
      </c>
    </row>
    <row r="463" spans="1:2">
      <c r="A463" s="1" t="s">
        <v>567</v>
      </c>
      <c r="B463" s="1">
        <v>100.75</v>
      </c>
    </row>
    <row r="464" spans="1:2">
      <c r="A464" s="1" t="s">
        <v>568</v>
      </c>
      <c r="B464" s="1">
        <v>100.6861</v>
      </c>
    </row>
    <row r="465" spans="1:2">
      <c r="A465" s="1" t="s">
        <v>569</v>
      </c>
      <c r="B465" s="1">
        <v>100.6862</v>
      </c>
    </row>
    <row r="466" spans="1:2">
      <c r="A466" s="1" t="s">
        <v>570</v>
      </c>
      <c r="B466" s="1">
        <v>100.6863</v>
      </c>
    </row>
    <row r="467" spans="1:2">
      <c r="A467" s="1" t="s">
        <v>571</v>
      </c>
      <c r="B467" s="1">
        <v>100.6666</v>
      </c>
    </row>
    <row r="468" spans="1:2">
      <c r="A468" s="1" t="s">
        <v>572</v>
      </c>
      <c r="B468" s="1">
        <v>100.4696</v>
      </c>
    </row>
    <row r="469" spans="1:2">
      <c r="A469" s="1" t="s">
        <v>573</v>
      </c>
      <c r="B469" s="1">
        <v>100.4696</v>
      </c>
    </row>
    <row r="470" spans="1:2">
      <c r="A470" s="1" t="s">
        <v>574</v>
      </c>
      <c r="B470" s="1">
        <v>100.39</v>
      </c>
    </row>
    <row r="471" spans="1:2">
      <c r="A471" s="1" t="s">
        <v>575</v>
      </c>
      <c r="B471" s="1">
        <v>100.39</v>
      </c>
    </row>
    <row r="472" spans="1:2">
      <c r="A472" s="1" t="s">
        <v>576</v>
      </c>
      <c r="B472" s="1">
        <v>100.48739999999999</v>
      </c>
    </row>
    <row r="473" spans="1:2">
      <c r="A473" s="1" t="s">
        <v>577</v>
      </c>
      <c r="B473" s="1">
        <v>100.29219999999999</v>
      </c>
    </row>
    <row r="474" spans="1:2">
      <c r="A474" s="1" t="s">
        <v>578</v>
      </c>
      <c r="B474" s="1">
        <v>100.2882</v>
      </c>
    </row>
    <row r="475" spans="1:2">
      <c r="A475" s="1" t="s">
        <v>579</v>
      </c>
      <c r="B475" s="1">
        <v>100.23309999999999</v>
      </c>
    </row>
    <row r="476" spans="1:2">
      <c r="A476" s="1" t="s">
        <v>580</v>
      </c>
      <c r="B476" s="1">
        <v>100.33159999999999</v>
      </c>
    </row>
    <row r="477" spans="1:2">
      <c r="A477" s="1" t="s">
        <v>581</v>
      </c>
      <c r="B477" s="1">
        <v>100.8468</v>
      </c>
    </row>
    <row r="478" spans="1:2">
      <c r="A478" s="1" t="s">
        <v>582</v>
      </c>
      <c r="B478" s="1">
        <v>100.7792</v>
      </c>
    </row>
    <row r="479" spans="1:2">
      <c r="A479" s="1" t="s">
        <v>583</v>
      </c>
      <c r="B479" s="1">
        <v>100.7794</v>
      </c>
    </row>
    <row r="480" spans="1:2">
      <c r="A480" s="1" t="s">
        <v>584</v>
      </c>
      <c r="B480" s="1">
        <v>100.5295</v>
      </c>
    </row>
    <row r="481" spans="1:2">
      <c r="A481" s="1" t="s">
        <v>585</v>
      </c>
      <c r="B481" s="1">
        <v>100.4503</v>
      </c>
    </row>
    <row r="482" spans="1:2">
      <c r="A482" s="1" t="s">
        <v>586</v>
      </c>
      <c r="B482" s="1">
        <v>100.4401</v>
      </c>
    </row>
    <row r="483" spans="1:2">
      <c r="A483" s="1" t="s">
        <v>587</v>
      </c>
      <c r="B483" s="1">
        <v>100.3514</v>
      </c>
    </row>
    <row r="484" spans="1:2">
      <c r="A484" s="1" t="s">
        <v>588</v>
      </c>
      <c r="B484" s="1">
        <v>100.39100000000001</v>
      </c>
    </row>
    <row r="485" spans="1:2">
      <c r="A485" s="1" t="s">
        <v>589</v>
      </c>
      <c r="B485" s="1">
        <v>100.33159999999999</v>
      </c>
    </row>
    <row r="486" spans="1:2">
      <c r="A486" s="1" t="s">
        <v>590</v>
      </c>
      <c r="B486" s="1">
        <v>100.39100000000001</v>
      </c>
    </row>
    <row r="487" spans="1:2">
      <c r="A487" s="1" t="s">
        <v>591</v>
      </c>
      <c r="B487" s="1">
        <v>100.4109</v>
      </c>
    </row>
    <row r="488" spans="1:2">
      <c r="A488" s="1" t="s">
        <v>592</v>
      </c>
      <c r="B488" s="1">
        <v>100.4308</v>
      </c>
    </row>
    <row r="489" spans="1:2">
      <c r="A489" s="1" t="s">
        <v>593</v>
      </c>
      <c r="B489" s="1">
        <v>100.3514</v>
      </c>
    </row>
    <row r="490" spans="1:2">
      <c r="A490" s="1" t="s">
        <v>594</v>
      </c>
      <c r="B490" s="1">
        <v>100.2919</v>
      </c>
    </row>
    <row r="491" spans="1:2">
      <c r="A491" s="1" t="s">
        <v>595</v>
      </c>
      <c r="B491" s="1">
        <v>100.34990000000001</v>
      </c>
    </row>
    <row r="492" spans="1:2">
      <c r="A492" s="1" t="s">
        <v>596</v>
      </c>
      <c r="B492" s="1">
        <v>100.4011</v>
      </c>
    </row>
    <row r="493" spans="1:2">
      <c r="A493" s="1" t="s">
        <v>597</v>
      </c>
      <c r="B493" s="1">
        <v>100.4708</v>
      </c>
    </row>
    <row r="494" spans="1:2">
      <c r="A494" s="1" t="s">
        <v>598</v>
      </c>
      <c r="B494" s="1">
        <v>100.4907</v>
      </c>
    </row>
    <row r="495" spans="1:2">
      <c r="A495" s="1" t="s">
        <v>599</v>
      </c>
      <c r="B495" s="1">
        <v>100.3117</v>
      </c>
    </row>
    <row r="496" spans="1:2">
      <c r="A496" s="1" t="s">
        <v>600</v>
      </c>
      <c r="B496" s="1">
        <v>100.3117</v>
      </c>
    </row>
    <row r="497" spans="1:2">
      <c r="A497" s="1" t="s">
        <v>601</v>
      </c>
      <c r="B497" s="1">
        <v>100.3038</v>
      </c>
    </row>
    <row r="498" spans="1:2">
      <c r="A498" s="1" t="s">
        <v>602</v>
      </c>
      <c r="B498" s="1">
        <v>100.29179999999999</v>
      </c>
    </row>
    <row r="499" spans="1:2">
      <c r="A499" s="1" t="s">
        <v>603</v>
      </c>
      <c r="B499" s="1">
        <v>100.3516</v>
      </c>
    </row>
    <row r="500" spans="1:2">
      <c r="A500" s="1" t="s">
        <v>604</v>
      </c>
      <c r="B500" s="1">
        <v>100.3317</v>
      </c>
    </row>
    <row r="501" spans="1:2">
      <c r="A501" s="1" t="s">
        <v>605</v>
      </c>
      <c r="B501" s="1">
        <v>100.3516</v>
      </c>
    </row>
    <row r="502" spans="1:2">
      <c r="A502" s="1" t="s">
        <v>606</v>
      </c>
      <c r="B502" s="1">
        <v>100.4235</v>
      </c>
    </row>
  </sheetData>
  <phoneticPr fontId="15" type="noConversion"/>
  <dataValidations count="4">
    <dataValidation type="list" allowBlank="1" showInputMessage="1" showErrorMessage="1" sqref="E7" xr:uid="{CC05F6A7-30E6-42D5-B73E-64717572D5AA}">
      <formula1>"RETURN,LOG_RETURN"</formula1>
    </dataValidation>
    <dataValidation type="list" allowBlank="1" showInputMessage="1" showErrorMessage="1" sqref="E6" xr:uid="{78C0A8C2-31FB-423C-BD64-D107DA8C29F2}">
      <formula1>"CLOSE_TO_CLOSE,RISKMETRICS,EWMA,LINXIAO"</formula1>
    </dataValidation>
    <dataValidation type="list" allowBlank="1" showInputMessage="1" showErrorMessage="1" sqref="E11" xr:uid="{60425E5B-B61F-43C7-A352-F01A79D38EF1}">
      <formula1>"Act360,Act365Fixed,ThirtyE360,ThirtyE360ISDA,ThirtyEPlus360,ThirtyU360,ActActISDA,ActActICMA,Act365L,ActActAFB,Act365Leap,ActActXTR,ActActICMAComplement,Act252"</formula1>
    </dataValidation>
    <dataValidation type="list" allowBlank="1" showInputMessage="1" showErrorMessage="1" sqref="E10" xr:uid="{4DFE8C69-6D09-4A31-9F5A-7DB23CCF51C8}">
      <formula1>"FLATINTERPOLATION,CLOSESTINTERPOLATION,LINEARINTERPOLATION,LINEARXY,LOGLINEAR,LAGRANGEPOLYNOMIAL,CUBICSPLINES,FORWARDFORWARDQUARTIC,EXPLICITCLAMPEDCUBICSPLINES,FORWARDSPLINEMETHOD"</formula1>
    </dataValidation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6BB14F-7400-4C6E-9555-09915483C279}">
  <dimension ref="B1:L38"/>
  <sheetViews>
    <sheetView tabSelected="1" topLeftCell="C1" workbookViewId="0">
      <selection activeCell="H7" sqref="H7"/>
    </sheetView>
  </sheetViews>
  <sheetFormatPr defaultColWidth="9.140625" defaultRowHeight="15"/>
  <cols>
    <col min="1" max="1" width="9.140625" style="1"/>
    <col min="2" max="2" width="16.7109375" style="1" customWidth="1"/>
    <col min="3" max="3" width="21.42578125" style="1" customWidth="1"/>
    <col min="4" max="5" width="9.140625" style="1"/>
    <col min="6" max="6" width="30.7109375" style="1" customWidth="1"/>
    <col min="7" max="7" width="23.28515625" style="1" bestFit="1" customWidth="1"/>
    <col min="8" max="8" width="22.42578125" style="1" customWidth="1"/>
    <col min="9" max="9" width="41" style="1" customWidth="1"/>
    <col min="10" max="10" width="14.28515625" style="1" customWidth="1"/>
    <col min="11" max="11" width="9.5703125" style="1" customWidth="1"/>
    <col min="12" max="15" width="9.140625" style="1"/>
    <col min="16" max="16" width="12.140625" style="1" customWidth="1"/>
    <col min="17" max="17" width="9.140625" style="1"/>
    <col min="18" max="18" width="9.28515625" style="1" bestFit="1" customWidth="1"/>
    <col min="19" max="19" width="11.5703125" style="1" customWidth="1"/>
    <col min="20" max="16384" width="9.140625" style="1"/>
  </cols>
  <sheetData>
    <row r="1" spans="2:12" ht="15.75" thickBot="1">
      <c r="B1" s="61" t="s">
        <v>612</v>
      </c>
      <c r="F1" s="1" t="s">
        <v>110</v>
      </c>
      <c r="G1" s="2" t="str">
        <f>'FR007 Curve'!C15</f>
        <v>McpSwapCurve@0</v>
      </c>
      <c r="I1" s="56"/>
    </row>
    <row r="2" spans="2:12" ht="15.75" thickTop="1">
      <c r="I2" s="56"/>
    </row>
    <row r="3" spans="2:12" ht="15.75" thickBot="1">
      <c r="B3" s="61" t="s">
        <v>613</v>
      </c>
      <c r="C3" s="61"/>
      <c r="F3" s="50" t="s">
        <v>111</v>
      </c>
      <c r="G3" s="49"/>
      <c r="H3" s="49"/>
      <c r="K3" s="2"/>
    </row>
    <row r="4" spans="2:12" ht="16.5" thickTop="1" thickBot="1">
      <c r="B4" s="57" t="s">
        <v>109</v>
      </c>
      <c r="C4" s="58" t="str">
        <f>G13</f>
        <v>Call</v>
      </c>
      <c r="F4" s="35" t="s">
        <v>615</v>
      </c>
      <c r="G4" s="63" t="s">
        <v>108</v>
      </c>
      <c r="H4" s="63"/>
    </row>
    <row r="5" spans="2:12" ht="16.5" thickTop="1" thickBot="1">
      <c r="B5" s="57" t="s">
        <v>107</v>
      </c>
      <c r="C5" s="58">
        <f>G5</f>
        <v>45888</v>
      </c>
      <c r="F5" s="35" t="s">
        <v>107</v>
      </c>
      <c r="G5" s="73">
        <v>45888</v>
      </c>
      <c r="H5" s="73"/>
    </row>
    <row r="6" spans="2:12" ht="16.5" thickTop="1" thickBot="1">
      <c r="B6" s="57" t="s">
        <v>106</v>
      </c>
      <c r="C6" s="58">
        <f>G15</f>
        <v>45980</v>
      </c>
      <c r="F6" s="35" t="s">
        <v>616</v>
      </c>
      <c r="G6" s="44" t="s">
        <v>105</v>
      </c>
      <c r="H6" s="54" t="str">
        <f>_xll.McpGetValue_Svr(G6,"ShortName")</f>
        <v>##TypeError: batch_get_data() takes 3 positional arguments but 4 were given</v>
      </c>
      <c r="I6" s="1" t="str">
        <f>_xll.McpFixedRateBond_Svr(G6,G5)</f>
        <v>McpFixedRateBond@0</v>
      </c>
    </row>
    <row r="7" spans="2:12" ht="16.5" thickTop="1" thickBot="1">
      <c r="B7" s="57" t="s">
        <v>621</v>
      </c>
      <c r="C7" s="58">
        <f>H16</f>
        <v>45982</v>
      </c>
      <c r="F7" s="35" t="s">
        <v>617</v>
      </c>
      <c r="G7" s="55">
        <v>1.6799999999999999E-2</v>
      </c>
      <c r="H7" s="55">
        <v>1.8700000000000001E-2</v>
      </c>
      <c r="I7" s="54"/>
    </row>
    <row r="8" spans="2:12" ht="16.5" thickTop="1" thickBot="1">
      <c r="B8" s="57" t="s">
        <v>104</v>
      </c>
      <c r="C8" s="57">
        <f>H14</f>
        <v>107.68610003502516</v>
      </c>
      <c r="F8" s="35" t="s">
        <v>618</v>
      </c>
      <c r="G8" s="53">
        <f>_xll.FrbCleanPriceFromYieldCHN($I$6,G7)</f>
        <v>108.28592884075127</v>
      </c>
      <c r="H8" s="52">
        <f>_xll.FrbCleanPriceFromYieldCHN($I$6,H7)</f>
        <v>107.00443794563417</v>
      </c>
      <c r="I8" s="54" t="str">
        <f>H6</f>
        <v>##TypeError: batch_get_data() takes 3 positional arguments but 4 were given</v>
      </c>
      <c r="K8" s="7"/>
      <c r="L8" s="51"/>
    </row>
    <row r="9" spans="2:12" ht="16.5" thickTop="1" thickBot="1">
      <c r="B9" s="57" t="s">
        <v>103</v>
      </c>
      <c r="C9" s="57">
        <f>H22</f>
        <v>1.552698310889521E-2</v>
      </c>
      <c r="F9" s="35" t="s">
        <v>619</v>
      </c>
      <c r="G9" s="53">
        <f>_xll.FrbDirtyPriceFromYieldCHN($I$6,G7)</f>
        <v>108.54543569006634</v>
      </c>
      <c r="H9" s="52">
        <f>_xll.FrbDirtyPriceFromYieldCHN($I$6,H7)</f>
        <v>107.26394479494924</v>
      </c>
      <c r="K9" s="7"/>
      <c r="L9" s="51"/>
    </row>
    <row r="10" spans="2:12" ht="16.5" thickTop="1" thickBot="1">
      <c r="B10" s="57" t="s">
        <v>626</v>
      </c>
      <c r="C10" s="57">
        <f>G23</f>
        <v>2.9600000000000001E-2</v>
      </c>
      <c r="F10" s="50" t="s">
        <v>102</v>
      </c>
      <c r="G10" s="49"/>
      <c r="H10" s="49"/>
      <c r="K10" s="7"/>
      <c r="L10" s="48"/>
    </row>
    <row r="11" spans="2:12" ht="16.5" thickTop="1" thickBot="1">
      <c r="B11" s="57" t="s">
        <v>101</v>
      </c>
      <c r="C11" s="57">
        <f>G21</f>
        <v>1.842907083035868E-2</v>
      </c>
      <c r="F11" s="35" t="s">
        <v>89</v>
      </c>
      <c r="G11" s="78" t="s">
        <v>88</v>
      </c>
      <c r="H11" s="78"/>
      <c r="K11" s="7"/>
    </row>
    <row r="12" spans="2:12" ht="16.5" thickTop="1" thickBot="1">
      <c r="B12" s="57" t="s">
        <v>100</v>
      </c>
      <c r="C12" s="58">
        <f>G26</f>
        <v>45890</v>
      </c>
      <c r="F12" s="35" t="s">
        <v>93</v>
      </c>
      <c r="G12" s="79" t="s">
        <v>99</v>
      </c>
      <c r="H12" s="79"/>
      <c r="I12" s="1" t="str">
        <f>'HisVols (bond)'!E14</f>
        <v>MHistVols@0</v>
      </c>
      <c r="K12" s="47"/>
      <c r="L12" s="6"/>
    </row>
    <row r="13" spans="2:12" ht="16.5" thickTop="1" thickBot="1">
      <c r="B13" s="57" t="s">
        <v>98</v>
      </c>
      <c r="C13" s="57">
        <f>H24</f>
        <v>107.68610003502516</v>
      </c>
      <c r="F13" s="35" t="s">
        <v>620</v>
      </c>
      <c r="G13" s="78" t="s">
        <v>97</v>
      </c>
      <c r="H13" s="78"/>
      <c r="I13" s="46"/>
      <c r="L13" s="32"/>
    </row>
    <row r="14" spans="2:12" ht="16.5" thickTop="1" thickBot="1">
      <c r="B14" s="57" t="s">
        <v>96</v>
      </c>
      <c r="C14" s="59" t="str">
        <f>_xll.McpCalendar("CNY")</f>
        <v>McpCalendar@1</v>
      </c>
      <c r="F14" s="35" t="s">
        <v>104</v>
      </c>
      <c r="G14" s="40">
        <f>_xll.FrbYieldFromDirtyPriceCHN(I6,H14,TRUE)</f>
        <v>1.8071074064573228E-2</v>
      </c>
      <c r="H14" s="45">
        <f>H24</f>
        <v>107.68610003502516</v>
      </c>
    </row>
    <row r="15" spans="2:12" ht="16.5" thickTop="1" thickBot="1">
      <c r="B15" s="57" t="s">
        <v>95</v>
      </c>
      <c r="C15" s="58" t="s">
        <v>94</v>
      </c>
      <c r="F15" s="35" t="s">
        <v>106</v>
      </c>
      <c r="G15" s="64">
        <f>_xll.CalendarAddPeriod(C14,G5,G16,"ModifiedFollowing")</f>
        <v>45980</v>
      </c>
      <c r="H15" s="65"/>
    </row>
    <row r="16" spans="2:12" ht="16.5" thickTop="1" thickBot="1">
      <c r="B16" s="57" t="s">
        <v>93</v>
      </c>
      <c r="C16" s="58" t="s">
        <v>92</v>
      </c>
      <c r="F16" s="35" t="s">
        <v>621</v>
      </c>
      <c r="G16" s="44" t="s">
        <v>0</v>
      </c>
      <c r="H16" s="43">
        <f>_xll.CalendarValueDate(C14,G15)</f>
        <v>45982</v>
      </c>
    </row>
    <row r="17" spans="2:10" ht="16.5" thickTop="1" thickBot="1">
      <c r="B17" s="57" t="s">
        <v>91</v>
      </c>
      <c r="C17" s="58" t="s">
        <v>90</v>
      </c>
      <c r="F17" s="35" t="s">
        <v>623</v>
      </c>
      <c r="G17" s="76">
        <v>1000000</v>
      </c>
      <c r="H17" s="77"/>
    </row>
    <row r="18" spans="2:10" ht="16.5" thickTop="1" thickBot="1">
      <c r="B18" s="57" t="s">
        <v>89</v>
      </c>
      <c r="C18" s="58" t="s">
        <v>88</v>
      </c>
      <c r="F18" s="38" t="s">
        <v>87</v>
      </c>
      <c r="G18" s="37"/>
      <c r="H18" s="37"/>
    </row>
    <row r="19" spans="2:10" ht="16.5" thickTop="1" thickBot="1">
      <c r="B19" s="57" t="s">
        <v>622</v>
      </c>
      <c r="C19" s="57">
        <f>G17/100</f>
        <v>10000</v>
      </c>
      <c r="F19" s="35" t="s">
        <v>91</v>
      </c>
      <c r="G19" s="66" t="s">
        <v>86</v>
      </c>
      <c r="H19" s="67"/>
    </row>
    <row r="20" spans="2:10" ht="16.5" thickTop="1" thickBot="1">
      <c r="B20" s="57" t="s">
        <v>85</v>
      </c>
      <c r="C20" s="57">
        <v>1000</v>
      </c>
      <c r="F20" s="35" t="s">
        <v>624</v>
      </c>
      <c r="G20" s="68" t="s">
        <v>84</v>
      </c>
      <c r="H20" s="69"/>
      <c r="J20" s="32"/>
    </row>
    <row r="21" spans="2:10" ht="16.5" thickTop="1" thickBot="1">
      <c r="B21" s="57" t="s">
        <v>83</v>
      </c>
      <c r="C21" s="57">
        <v>0</v>
      </c>
      <c r="F21" s="42" t="s">
        <v>625</v>
      </c>
      <c r="G21" s="74">
        <f>_xll.HvsGetVol(I12,BondOption!C5)</f>
        <v>1.842907083035868E-2</v>
      </c>
      <c r="H21" s="75"/>
    </row>
    <row r="22" spans="2:10" ht="15.75" thickTop="1">
      <c r="F22" s="35" t="s">
        <v>103</v>
      </c>
      <c r="G22" s="41" t="str">
        <f>F1</f>
        <v>CNYFR007SnapSwapCurve</v>
      </c>
      <c r="H22" s="40">
        <f>_xll.YieldCurveZeroRate(G1,C7)</f>
        <v>1.552698310889521E-2</v>
      </c>
      <c r="J22" s="32"/>
    </row>
    <row r="23" spans="2:10">
      <c r="F23" s="35" t="s">
        <v>627</v>
      </c>
      <c r="G23" s="70">
        <f>_xll.FrbCouponRate(I6)</f>
        <v>2.9600000000000001E-2</v>
      </c>
      <c r="H23" s="71"/>
    </row>
    <row r="24" spans="2:10" ht="15.75" thickBot="1">
      <c r="C24" s="59" t="str">
        <f>_xll.McpVanillaOption(B4:C21)</f>
        <v>McpVanillaOption@0</v>
      </c>
      <c r="F24" s="35" t="s">
        <v>628</v>
      </c>
      <c r="G24" s="39">
        <f>_xll.FrbForwardPrice(I6,G7,H16,G1)</f>
        <v>108.97272552518429</v>
      </c>
      <c r="H24" s="39">
        <f>_xll.FrbForwardPrice(I6,H7,H16,G1)</f>
        <v>107.68610003502516</v>
      </c>
      <c r="I24" s="32"/>
    </row>
    <row r="25" spans="2:10" ht="15.75" thickTop="1">
      <c r="F25" s="38" t="s">
        <v>82</v>
      </c>
      <c r="G25" s="37"/>
      <c r="H25" s="37"/>
    </row>
    <row r="26" spans="2:10" ht="15.75" thickBot="1">
      <c r="B26" s="61" t="s">
        <v>614</v>
      </c>
      <c r="C26" s="61"/>
      <c r="F26" s="35" t="s">
        <v>100</v>
      </c>
      <c r="G26" s="73">
        <f>_xll.CalendarValueDate($C$14,G5)</f>
        <v>45890</v>
      </c>
      <c r="H26" s="73"/>
    </row>
    <row r="27" spans="2:10" ht="16.5" thickTop="1" thickBot="1">
      <c r="B27" s="57" t="s">
        <v>81</v>
      </c>
      <c r="C27" s="60">
        <f>_xll.McpPrice(C24)</f>
        <v>-3959.124990432018</v>
      </c>
      <c r="F27" s="35" t="s">
        <v>629</v>
      </c>
      <c r="G27" s="36">
        <f>C27</f>
        <v>-3959.124990432018</v>
      </c>
      <c r="H27" s="36">
        <f>C27</f>
        <v>-3959.124990432018</v>
      </c>
    </row>
    <row r="28" spans="2:10" ht="16.5" thickTop="1" thickBot="1">
      <c r="B28" s="57" t="s">
        <v>607</v>
      </c>
      <c r="C28" s="60">
        <f>_xll.McpDelta(C24,TRUE,TRUE)</f>
        <v>4980.77882934627</v>
      </c>
      <c r="D28" s="1">
        <f>_xll.McpDelta(C24,TRUE,FALSE)</f>
        <v>0.49807788293462701</v>
      </c>
      <c r="F28" s="35" t="s">
        <v>630</v>
      </c>
      <c r="G28" s="36">
        <f>G27/G17*10000</f>
        <v>-39.591249904320179</v>
      </c>
      <c r="H28" s="36">
        <f>H27/G17*10000</f>
        <v>-39.591249904320179</v>
      </c>
    </row>
    <row r="29" spans="2:10" ht="16.5" thickTop="1" thickBot="1">
      <c r="B29" s="57" t="s">
        <v>80</v>
      </c>
      <c r="C29" s="60">
        <f>_xll.McpForwardDelta(C24,TRUE,TRUE)</f>
        <v>5018.4556540909252</v>
      </c>
      <c r="D29" s="1">
        <f>_xll.McpForwardDelta(C24,TRUE,FALSE)</f>
        <v>0.50184556540909253</v>
      </c>
      <c r="F29" s="35" t="s">
        <v>79</v>
      </c>
      <c r="G29" s="72">
        <f>D28</f>
        <v>0.49807788293462701</v>
      </c>
      <c r="H29" s="72"/>
    </row>
    <row r="30" spans="2:10" ht="16.5" thickTop="1" thickBot="1">
      <c r="B30" s="57" t="s">
        <v>77</v>
      </c>
      <c r="C30" s="60">
        <f>_xll.McpGamma(C24,TRUE,TRUE)</f>
        <v>459185.69843421795</v>
      </c>
      <c r="F30" s="35" t="s">
        <v>78</v>
      </c>
      <c r="G30" s="62">
        <f>C28</f>
        <v>4980.77882934627</v>
      </c>
      <c r="H30" s="62"/>
    </row>
    <row r="31" spans="2:10" ht="16.5" thickTop="1" thickBot="1">
      <c r="B31" s="57" t="s">
        <v>75</v>
      </c>
      <c r="C31" s="60">
        <f>_xll.McpVega(C24,TRUE,TRUE)</f>
        <v>2148.288854665414</v>
      </c>
      <c r="F31" s="35" t="s">
        <v>77</v>
      </c>
      <c r="G31" s="62">
        <f>C30</f>
        <v>459185.69843421795</v>
      </c>
      <c r="H31" s="63"/>
    </row>
    <row r="32" spans="2:10" ht="16.5" thickTop="1" thickBot="1">
      <c r="B32" s="57" t="s">
        <v>76</v>
      </c>
      <c r="C32" s="60">
        <f>_xll.McpTheta(C24)</f>
        <v>-0.50524117566007487</v>
      </c>
      <c r="F32" s="35" t="s">
        <v>75</v>
      </c>
      <c r="G32" s="62">
        <f>C31</f>
        <v>2148.288854665414</v>
      </c>
      <c r="H32" s="63"/>
    </row>
    <row r="33" spans="2:3" ht="16.5" thickTop="1" thickBot="1">
      <c r="B33" s="57" t="s">
        <v>74</v>
      </c>
      <c r="C33" s="60">
        <f>_xll.McpRho(C24,TRUE)</f>
        <v>1346.7864521836595</v>
      </c>
    </row>
    <row r="34" spans="2:3" ht="16.5" thickTop="1" thickBot="1">
      <c r="B34" s="57" t="s">
        <v>73</v>
      </c>
      <c r="C34" s="60">
        <f t="array" ref="C34">_xll.McpVanna(C24)</f>
        <v>9.9391689019352807</v>
      </c>
    </row>
    <row r="35" spans="2:3" ht="16.5" thickTop="1" thickBot="1">
      <c r="B35" s="57" t="s">
        <v>72</v>
      </c>
      <c r="C35" s="60">
        <f t="array" ref="C35">_xll.McpVolga(C24)</f>
        <v>-2.4947732924221322</v>
      </c>
    </row>
    <row r="36" spans="2:3" ht="16.5" thickTop="1" thickBot="1">
      <c r="B36" s="57" t="s">
        <v>71</v>
      </c>
      <c r="C36" s="60">
        <f>_xll.McpMarketValue(C24)</f>
        <v>3974.649981956813</v>
      </c>
    </row>
    <row r="37" spans="2:3" ht="16.5" thickTop="1" thickBot="1">
      <c r="B37" s="57" t="s">
        <v>70</v>
      </c>
      <c r="C37" s="60">
        <f>_xll.McpPV(C24)</f>
        <v>3958.7881649423002</v>
      </c>
    </row>
    <row r="38" spans="2:3" ht="15.75" thickTop="1"/>
  </sheetData>
  <mergeCells count="16">
    <mergeCell ref="G5:H5"/>
    <mergeCell ref="G4:H4"/>
    <mergeCell ref="G21:H21"/>
    <mergeCell ref="G26:H26"/>
    <mergeCell ref="G17:H17"/>
    <mergeCell ref="G11:H11"/>
    <mergeCell ref="G12:H12"/>
    <mergeCell ref="G13:H13"/>
    <mergeCell ref="G32:H32"/>
    <mergeCell ref="G15:H15"/>
    <mergeCell ref="G19:H19"/>
    <mergeCell ref="G20:H20"/>
    <mergeCell ref="G23:H23"/>
    <mergeCell ref="G29:H29"/>
    <mergeCell ref="G30:H30"/>
    <mergeCell ref="G31:H31"/>
  </mergeCells>
  <phoneticPr fontId="15" type="noConversion"/>
  <dataValidations count="5">
    <dataValidation type="list" allowBlank="1" showInputMessage="1" showErrorMessage="1" sqref="C15" xr:uid="{5BC6CCDE-F277-4C08-8A7F-1C3834039749}">
      <formula1>"ActActXTR"</formula1>
    </dataValidation>
    <dataValidation type="list" allowBlank="1" showInputMessage="1" showErrorMessage="1" sqref="G13:H13" xr:uid="{512C80A1-7834-40E1-A686-BB6ACA2867BB}">
      <formula1>"Call,Put"</formula1>
    </dataValidation>
    <dataValidation type="list" allowBlank="1" showInputMessage="1" showErrorMessage="1" sqref="G20" xr:uid="{3C9527BF-7FF5-437B-8963-EE35D07A8527}">
      <formula1>$P$4:$P$6</formula1>
    </dataValidation>
    <dataValidation type="list" allowBlank="1" showInputMessage="1" showErrorMessage="1" sqref="C16" xr:uid="{8FC26F6E-697E-4C0C-99B4-3EB1979DDA08}">
      <formula1>"European, American"</formula1>
    </dataValidation>
    <dataValidation type="list" allowBlank="1" showInputMessage="1" showErrorMessage="1" sqref="C18" xr:uid="{42C566E4-5DC1-4C8F-9E67-E1F3621C62A9}">
      <formula1>"Buy, Sell"</formula1>
    </dataValidation>
  </dataValidation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x:metadata xmlns:x="urn:pyxll:metadata">
  <x:addin_version>5.8.0</x:addin_version>
  <x:metadata_version>1</x:metadata_version>
  <x:dirty_cells>
    <x:cell>
      <x:sheet>BondOption</x:sheet>
      <x:address>H6</x:address>
    </x:cell>
    <x:cell>
      <x:sheet>BondOption</x:sheet>
      <x:address>I6</x:address>
    </x:cell>
    <x:cell>
      <x:sheet>BondOption</x:sheet>
      <x:address>G8</x:address>
    </x:cell>
    <x:cell>
      <x:sheet>BondOption</x:sheet>
      <x:address>H8</x:address>
    </x:cell>
    <x:cell>
      <x:sheet>BondOption</x:sheet>
      <x:address>G9</x:address>
    </x:cell>
    <x:cell>
      <x:sheet>BondOption</x:sheet>
      <x:address>H9</x:address>
    </x:cell>
    <x:cell>
      <x:sheet>BondOption</x:sheet>
      <x:address>C14</x:address>
    </x:cell>
    <x:cell>
      <x:sheet>BondOption</x:sheet>
      <x:address>G14</x:address>
    </x:cell>
    <x:cell>
      <x:sheet>BondOption</x:sheet>
      <x:address>G21</x:address>
    </x:cell>
    <x:cell>
      <x:sheet>BondOption</x:sheet>
      <x:address>G23</x:address>
    </x:cell>
    <x:cell>
      <x:sheet>BondOption</x:sheet>
      <x:address>C24</x:address>
    </x:cell>
    <x:cell>
      <x:sheet>BondOption</x:sheet>
      <x:address>G24</x:address>
    </x:cell>
    <x:cell>
      <x:sheet>BondOption</x:sheet>
      <x:address>H24</x:address>
    </x:cell>
    <x:cell>
      <x:sheet>BondOption</x:sheet>
      <x:address>C27</x:address>
    </x:cell>
    <x:cell>
      <x:sheet>BondOption</x:sheet>
      <x:address>C28</x:address>
    </x:cell>
    <x:cell>
      <x:sheet>BondOption</x:sheet>
      <x:address>D28</x:address>
    </x:cell>
    <x:cell>
      <x:sheet>BondOption</x:sheet>
      <x:address>C29</x:address>
    </x:cell>
    <x:cell>
      <x:sheet>BondOption</x:sheet>
      <x:address>D29</x:address>
    </x:cell>
    <x:cell>
      <x:sheet>BondOption</x:sheet>
      <x:address>C30</x:address>
    </x:cell>
    <x:cell>
      <x:sheet>BondOption</x:sheet>
      <x:address>C31</x:address>
    </x:cell>
    <x:cell>
      <x:sheet>BondOption</x:sheet>
      <x:address>C32</x:address>
    </x:cell>
    <x:cell>
      <x:sheet>BondOption</x:sheet>
      <x:address>C33</x:address>
    </x:cell>
    <x:cell>
      <x:sheet>BondOption</x:sheet>
      <x:address>C34</x:address>
    </x:cell>
    <x:cell>
      <x:sheet>BondOption</x:sheet>
      <x:address>C35</x:address>
    </x:cell>
    <x:cell>
      <x:sheet>BondOption</x:sheet>
      <x:address>C36</x:address>
    </x:cell>
    <x:cell>
      <x:sheet>BondOption</x:sheet>
      <x:address>C37</x:address>
    </x:cell>
    <x:cell>
      <x:sheet>FR007 Curve</x:sheet>
      <x:address>G4</x:address>
    </x:cell>
    <x:cell>
      <x:sheet>FR007 Curve</x:sheet>
      <x:address>C14</x:address>
    </x:cell>
    <x:cell>
      <x:sheet>FR007 Curve</x:sheet>
      <x:address>C15</x:address>
    </x:cell>
    <x:cell>
      <x:sheet>FR007 Curve</x:sheet>
      <x:address>I15</x:address>
    </x:cell>
    <x:cell>
      <x:sheet>FR007 Curve</x:sheet>
      <x:address>I22</x:address>
    </x:cell>
    <x:cell>
      <x:sheet>HisVols (bond)</x:sheet>
      <x:address>E14</x:address>
    </x:cell>
  </x:dirty_cells>
</x:metadata>
</file>

<file path=customXml/itemProps1.xml><?xml version="1.0" encoding="utf-8"?>
<ds:datastoreItem xmlns:ds="http://schemas.openxmlformats.org/officeDocument/2006/customXml" ds:itemID="{4BE00912-9397-42A1-9118-41B8E334B2B7}">
  <ds:schemaRefs>
    <ds:schemaRef ds:uri="urn:pyxll:metadata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FR007 Curve</vt:lpstr>
      <vt:lpstr>HisVols (bond)</vt:lpstr>
      <vt:lpstr>BondOption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miao xue</dc:creator>
  <cp:lastModifiedBy>Larry Chen</cp:lastModifiedBy>
  <dcterms:created xsi:type="dcterms:W3CDTF">2025-08-19T05:58:22Z</dcterms:created>
  <dcterms:modified xsi:type="dcterms:W3CDTF">2025-09-23T03:41:21Z</dcterms:modified>
</cp:coreProperties>
</file>