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D:\vuepress\help-master3\zh\latest\api\excel\"/>
    </mc:Choice>
  </mc:AlternateContent>
  <xr:revisionPtr revIDLastSave="0" documentId="13_ncr:1_{A9B39354-70B3-4734-8AC8-069A2CCA1658}" xr6:coauthVersionLast="36" xr6:coauthVersionMax="47" xr10:uidLastSave="{00000000-0000-0000-0000-000000000000}"/>
  <bookViews>
    <workbookView xWindow="-120" yWindow="-120" windowWidth="29040" windowHeight="15840" tabRatio="811" activeTab="2" xr2:uid="{00000000-000D-0000-FFFF-FFFF00000000}"/>
  </bookViews>
  <sheets>
    <sheet name="Enum" sheetId="2" r:id="rId1"/>
    <sheet name="SHIBOR3M Curve" sheetId="28" r:id="rId2"/>
    <sheet name="CapVol" sheetId="12" r:id="rId3"/>
    <sheet name="CapFloor" sheetId="29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Bday">[1]设置!$C$28</definedName>
    <definedName name="CNYCalendar">[1]设置!$C$3</definedName>
    <definedName name="CNYCurveBID">[1]设置!$C$11</definedName>
    <definedName name="CNYCurveMID">[1]设置!$C$12</definedName>
    <definedName name="DayCounter">[2]Enum!$B$3:$B$16</definedName>
    <definedName name="InterpolationMethod">[3]Enum!$B$53:$B$62</definedName>
    <definedName name="USDCalendar">[1]设置!$C$4</definedName>
    <definedName name="USDCNYCalendar">[1]设置!$C$5</definedName>
    <definedName name="USDCNYMktVolSurfaceMID">[4]设置!$C$18</definedName>
    <definedName name="USDCNYSpotAsk">[1]设置!$C$24</definedName>
    <definedName name="USDCNYSpotBid">[1]设置!$C$22</definedName>
    <definedName name="USDCNYSpotCPR">[1]设置!$C$25</definedName>
    <definedName name="USDCNYSpotMid">[5]设置!$C$10</definedName>
    <definedName name="USDCNYValueDay">[1]设置!$C$29</definedName>
    <definedName name="USDCurveMID">[1]设置!$C$9</definedName>
    <definedName name="USDMktVolSurfaceMID">[1]设置!$C$18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29" l="1"/>
  <c r="B13" i="12"/>
  <c r="G4" i="28"/>
  <c r="C12" i="28"/>
  <c r="D1" i="29"/>
  <c r="C14" i="29"/>
  <c r="F14" i="29"/>
  <c r="G5" i="29" a="1"/>
  <c r="G5" i="29" l="1"/>
  <c r="C3" i="28"/>
  <c r="F16" i="29" l="1"/>
  <c r="J21" i="28"/>
  <c r="J30" i="28"/>
  <c r="J32" i="28"/>
  <c r="I27" i="28"/>
  <c r="F5" i="29"/>
  <c r="F6" i="29"/>
  <c r="C5" i="29" l="1"/>
  <c r="C13" i="28"/>
  <c r="C15" i="28" l="1"/>
  <c r="C16" i="28"/>
  <c r="B14" i="12"/>
  <c r="B15" i="12"/>
  <c r="B18" i="12"/>
  <c r="C11" i="29"/>
  <c r="F11" i="29"/>
  <c r="C12" i="29"/>
  <c r="F12" i="29" s="1"/>
  <c r="G8" i="29"/>
  <c r="F8" i="29"/>
  <c r="F19" i="29"/>
  <c r="B35" i="29"/>
  <c r="D35" i="29"/>
  <c r="G35" i="29"/>
  <c r="B36" i="29"/>
  <c r="D36" i="29"/>
  <c r="G36" i="29"/>
  <c r="B37" i="29"/>
  <c r="D37" i="29"/>
  <c r="G37" i="29"/>
  <c r="B38" i="29"/>
  <c r="D38" i="29"/>
  <c r="G38" i="29"/>
  <c r="B40" i="29"/>
  <c r="D40" i="29"/>
  <c r="G40" i="29"/>
  <c r="B41" i="29"/>
  <c r="D41" i="29"/>
  <c r="G41" i="29"/>
  <c r="B43" i="29"/>
  <c r="D43" i="29"/>
  <c r="G43" i="29"/>
  <c r="B44" i="29"/>
  <c r="D44" i="29"/>
  <c r="G44" i="29"/>
  <c r="B39" i="29"/>
  <c r="D39" i="29"/>
  <c r="G39" i="29"/>
  <c r="B42" i="29"/>
  <c r="D42" i="29"/>
  <c r="G42" i="29"/>
  <c r="B45" i="29"/>
  <c r="D45" i="29"/>
  <c r="G45" i="29"/>
  <c r="B46" i="29"/>
  <c r="D46" i="29"/>
  <c r="G46" i="29"/>
  <c r="K41" i="29"/>
  <c r="M41" i="29"/>
  <c r="C41" i="29"/>
  <c r="O41" i="29"/>
  <c r="E41" i="29"/>
  <c r="J41" i="29"/>
  <c r="L41" i="29"/>
  <c r="I41" i="29"/>
  <c r="N41" i="29"/>
  <c r="K43" i="29"/>
  <c r="M43" i="29"/>
  <c r="C43" i="29"/>
  <c r="J43" i="29"/>
  <c r="O43" i="29"/>
  <c r="E43" i="29"/>
  <c r="I43" i="29"/>
  <c r="N43" i="29"/>
  <c r="L43" i="29"/>
  <c r="K42" i="29"/>
  <c r="M42" i="29"/>
  <c r="C42" i="29"/>
  <c r="E42" i="29"/>
  <c r="J42" i="29"/>
  <c r="O42" i="29"/>
  <c r="L42" i="29"/>
  <c r="I42" i="29"/>
  <c r="N42" i="29"/>
  <c r="F28" i="29"/>
  <c r="N46" i="29"/>
  <c r="K46" i="29"/>
  <c r="M46" i="29"/>
  <c r="C46" i="29"/>
  <c r="I46" i="29"/>
  <c r="E46" i="29"/>
  <c r="J46" i="29"/>
  <c r="O46" i="29"/>
  <c r="L46" i="29"/>
  <c r="C44" i="29"/>
  <c r="M44" i="29"/>
  <c r="E44" i="29"/>
  <c r="J44" i="29"/>
  <c r="O44" i="29"/>
  <c r="K44" i="29"/>
  <c r="L44" i="29"/>
  <c r="I44" i="29"/>
  <c r="N44" i="29"/>
  <c r="N45" i="29"/>
  <c r="K45" i="29"/>
  <c r="C45" i="29"/>
  <c r="M45" i="29"/>
  <c r="I45" i="29"/>
  <c r="E45" i="29"/>
  <c r="J45" i="29"/>
  <c r="O45" i="29"/>
  <c r="L45" i="29"/>
  <c r="J36" i="29"/>
  <c r="L36" i="29"/>
  <c r="O36" i="29"/>
  <c r="E36" i="29"/>
  <c r="I36" i="29"/>
  <c r="N36" i="29"/>
  <c r="K36" i="29"/>
  <c r="C36" i="29"/>
  <c r="M36" i="29"/>
  <c r="F26" i="29"/>
  <c r="J38" i="29"/>
  <c r="O38" i="29"/>
  <c r="M38" i="29"/>
  <c r="E38" i="29"/>
  <c r="L38" i="29"/>
  <c r="I38" i="29"/>
  <c r="N38" i="29"/>
  <c r="C38" i="29"/>
  <c r="K38" i="29"/>
  <c r="F23" i="29"/>
  <c r="F27" i="29"/>
  <c r="J37" i="29"/>
  <c r="O37" i="29"/>
  <c r="M37" i="29"/>
  <c r="E37" i="29"/>
  <c r="L37" i="29"/>
  <c r="I37" i="29"/>
  <c r="N37" i="29"/>
  <c r="K37" i="29"/>
  <c r="C37" i="29"/>
  <c r="F22" i="29"/>
  <c r="O39" i="29"/>
  <c r="E39" i="29"/>
  <c r="J39" i="29"/>
  <c r="L39" i="29"/>
  <c r="C39" i="29"/>
  <c r="M39" i="29"/>
  <c r="N39" i="29"/>
  <c r="I39" i="29"/>
  <c r="K39" i="29"/>
  <c r="F24" i="29"/>
  <c r="N35" i="29"/>
  <c r="I35" i="29"/>
  <c r="E35" i="29"/>
  <c r="L35" i="29"/>
  <c r="O35" i="29"/>
  <c r="C35" i="29"/>
  <c r="K35" i="29"/>
  <c r="M35" i="29"/>
  <c r="J35" i="29"/>
  <c r="C30" i="29"/>
  <c r="C40" i="29"/>
  <c r="M40" i="29"/>
  <c r="E40" i="29"/>
  <c r="O40" i="29"/>
  <c r="L40" i="29"/>
  <c r="J40" i="29"/>
  <c r="I40" i="29"/>
  <c r="N40" i="29"/>
  <c r="K40" i="29"/>
  <c r="F25" i="29"/>
  <c r="F45" i="29"/>
  <c r="F35" i="29"/>
  <c r="F43" i="29"/>
  <c r="F44" i="29"/>
  <c r="F42" i="29"/>
  <c r="C8" i="29"/>
  <c r="H35" i="29"/>
  <c r="H42" i="29"/>
  <c r="H43" i="29"/>
  <c r="H44" i="29"/>
  <c r="H45" i="29"/>
  <c r="C19" i="29"/>
  <c r="C22" i="29"/>
  <c r="C23" i="29"/>
  <c r="C24" i="29"/>
  <c r="C25" i="29"/>
  <c r="C26" i="29"/>
  <c r="C28" i="29"/>
  <c r="C27" i="29"/>
  <c r="F36" i="29"/>
  <c r="F39" i="29"/>
  <c r="F40" i="29"/>
  <c r="F37" i="29"/>
  <c r="F38" i="29"/>
  <c r="F46" i="29"/>
  <c r="F41" i="29"/>
  <c r="H38" i="29"/>
  <c r="H46" i="29"/>
  <c r="H41" i="29"/>
  <c r="H39" i="29"/>
  <c r="H40" i="29"/>
  <c r="H36" i="29"/>
  <c r="H37" i="29"/>
</calcChain>
</file>

<file path=xl/sharedStrings.xml><?xml version="1.0" encoding="utf-8"?>
<sst xmlns="http://schemas.openxmlformats.org/spreadsheetml/2006/main" count="403" uniqueCount="306">
  <si>
    <t>Frequency:</t>
    <phoneticPr fontId="3" type="noConversion"/>
  </si>
  <si>
    <t>Direction:</t>
    <phoneticPr fontId="3" type="noConversion"/>
  </si>
  <si>
    <t>InterpolatedVariable:</t>
    <phoneticPr fontId="3" type="noConversion"/>
  </si>
  <si>
    <t>Act360</t>
  </si>
  <si>
    <t>NoFrequency</t>
  </si>
  <si>
    <t>NONE</t>
  </si>
  <si>
    <t>SIMPLERATES</t>
  </si>
  <si>
    <t>Act365Fixed</t>
  </si>
  <si>
    <t>Once</t>
  </si>
  <si>
    <t>NEAREST</t>
  </si>
  <si>
    <t>CONTINUOUSRATES</t>
  </si>
  <si>
    <t>ThirtyE360</t>
  </si>
  <si>
    <t>Annual</t>
  </si>
  <si>
    <t>UP</t>
  </si>
  <si>
    <t>DISCOUNTFACTORS</t>
  </si>
  <si>
    <t>ThirtyE360ISDA</t>
  </si>
  <si>
    <t>EveryEleventhMonth</t>
  </si>
  <si>
    <t>DOWN</t>
  </si>
  <si>
    <t>HAZARDRATES</t>
  </si>
  <si>
    <t>ThirtyEPlus360</t>
  </si>
  <si>
    <t>EveryNinthMonth</t>
  </si>
  <si>
    <t>FRAC</t>
  </si>
  <si>
    <t>PND</t>
  </si>
  <si>
    <t>ThirtyU360</t>
  </si>
  <si>
    <t>EveryEigthMonth</t>
  </si>
  <si>
    <t>TRUNC</t>
  </si>
  <si>
    <t>ActActISDA</t>
  </si>
  <si>
    <t>Semiannual</t>
  </si>
  <si>
    <t>YIELDVOLS</t>
  </si>
  <si>
    <t>ActActICMA</t>
  </si>
  <si>
    <t>EveryFifthMonth</t>
  </si>
  <si>
    <t>PRICEVOLS</t>
    <phoneticPr fontId="3" type="noConversion"/>
  </si>
  <si>
    <t>Act365L</t>
  </si>
  <si>
    <t>EveryFourthMonth</t>
  </si>
  <si>
    <t>INACTIVE</t>
  </si>
  <si>
    <t>YIELDTOTALVARIANCE</t>
    <phoneticPr fontId="3" type="noConversion"/>
  </si>
  <si>
    <t>ActActAFB</t>
  </si>
  <si>
    <t>Quarterly</t>
  </si>
  <si>
    <t>KNOCK_DOWN_IN</t>
  </si>
  <si>
    <t>PRICETOTALVARIANCE</t>
  </si>
  <si>
    <t>Act365Leap</t>
  </si>
  <si>
    <t>Bimonthly</t>
  </si>
  <si>
    <t>KNOCK_DOWN_OUT</t>
  </si>
  <si>
    <t>OVERNIGHTRATES</t>
  </si>
  <si>
    <t>ActActXTR</t>
  </si>
  <si>
    <t>Monthly</t>
  </si>
  <si>
    <t>KNOCK_UP_IN</t>
  </si>
  <si>
    <t>NORMALISEDYIELDVOL</t>
  </si>
  <si>
    <t>ActActICMAComplement</t>
  </si>
  <si>
    <t>Fourweekly</t>
  </si>
  <si>
    <t>KNOCK_UP_OUT</t>
  </si>
  <si>
    <t>NORMALISEDPRICEVOL</t>
  </si>
  <si>
    <t>Act252</t>
  </si>
  <si>
    <t>Biweekly</t>
  </si>
  <si>
    <t>YIELDVOLPTSPERDAY</t>
  </si>
  <si>
    <t>Weekly</t>
  </si>
  <si>
    <t>PRICEVOLPTSPERDAY</t>
  </si>
  <si>
    <t>EverySecondDay</t>
  </si>
  <si>
    <t>PayoffStyle:</t>
    <phoneticPr fontId="3" type="noConversion"/>
  </si>
  <si>
    <t>SIMPLEINFLATIONRATE</t>
  </si>
  <si>
    <t>DateAdjusterRule:</t>
    <phoneticPr fontId="3" type="noConversion"/>
  </si>
  <si>
    <t>Daily</t>
  </si>
  <si>
    <t>NO_PAY</t>
    <phoneticPr fontId="3" type="noConversion"/>
  </si>
  <si>
    <t>SIMPLEINFLATIONRATETIME</t>
  </si>
  <si>
    <t>Following</t>
  </si>
  <si>
    <t>Continuous</t>
  </si>
  <si>
    <t>EXACT_PAY</t>
    <phoneticPr fontId="3" type="noConversion"/>
  </si>
  <si>
    <t>CONTINUOUSINFLATIONRATE</t>
  </si>
  <si>
    <t>Preceding</t>
  </si>
  <si>
    <t>CONTINUOUSINFLATIONRATETIME</t>
  </si>
  <si>
    <t>ModifiedFollowing</t>
  </si>
  <si>
    <t>INFLATIONINDEX</t>
  </si>
  <si>
    <t>ModifiedPreceding</t>
  </si>
  <si>
    <t>FXFORWARDPOINTS</t>
  </si>
  <si>
    <t>IMM</t>
  </si>
  <si>
    <t>InArrears</t>
  </si>
  <si>
    <t>FORWARDSPLINEVARIABLE</t>
  </si>
  <si>
    <t>Actual</t>
  </si>
  <si>
    <t>InAdvance</t>
  </si>
  <si>
    <t>LME</t>
  </si>
  <si>
    <t>InDiscount</t>
  </si>
  <si>
    <t>FLATINTERPOLATION</t>
  </si>
  <si>
    <t>InterpolationVariable:</t>
    <phoneticPr fontId="3" type="noConversion"/>
  </si>
  <si>
    <t>CLOSESTINTERPOLATION</t>
  </si>
  <si>
    <t>YIELDVOL</t>
  </si>
  <si>
    <t>PARYIELDVOL</t>
  </si>
  <si>
    <t>LINEARINTERPOLATION</t>
  </si>
  <si>
    <t>YIELDNORMALISEDVOL</t>
  </si>
  <si>
    <t>PREMIUMPER1M</t>
  </si>
  <si>
    <t>LINEARXY</t>
  </si>
  <si>
    <t>YIELDPOINTSPERDAY</t>
  </si>
  <si>
    <t>PREMIUMPER10K</t>
  </si>
  <si>
    <t>LOGLINEAR</t>
  </si>
  <si>
    <t>YIELDTOTALVARIANCE</t>
  </si>
  <si>
    <t>PERCENTAGEPREMIUM</t>
  </si>
  <si>
    <t>LAGRANGEPOLYNOMIAL</t>
  </si>
  <si>
    <t>PRICEVOL</t>
  </si>
  <si>
    <t>YIELDVOLQUOTE</t>
  </si>
  <si>
    <t>CUBICSPLINES</t>
  </si>
  <si>
    <t>PRICENORMALISEDVOL</t>
  </si>
  <si>
    <t>PRICEVOLQUOTE</t>
  </si>
  <si>
    <t>FORWARDFORWARDQUARTIC</t>
  </si>
  <si>
    <t>PRICEPOINTSPERDAY</t>
  </si>
  <si>
    <t>EXPLICITCLAMPEDCUBICSPLINES</t>
  </si>
  <si>
    <t>FORWARDSPLINEMETHOD</t>
  </si>
  <si>
    <t>COMPOUNDING</t>
  </si>
  <si>
    <t>StrippingMethod:</t>
    <phoneticPr fontId="3" type="noConversion"/>
  </si>
  <si>
    <t>SIMPLE_AVERAGE</t>
  </si>
  <si>
    <t>METHOD1</t>
    <phoneticPr fontId="3" type="noConversion"/>
  </si>
  <si>
    <t>CALCULATE_AVERAGE</t>
  </si>
  <si>
    <t>METHOD2</t>
    <phoneticPr fontId="3" type="noConversion"/>
  </si>
  <si>
    <t>RESETRATE_MAX</t>
  </si>
  <si>
    <t>RESETRATE_MIN</t>
  </si>
  <si>
    <t>ADV_MIUNS_ARR</t>
  </si>
  <si>
    <t>ADV_DIVIDE_ARR</t>
  </si>
  <si>
    <t>DISCOUNT</t>
    <phoneticPr fontId="3" type="noConversion"/>
  </si>
  <si>
    <t>ARR_DIVIDE_ADV</t>
  </si>
  <si>
    <t>Pay</t>
  </si>
  <si>
    <t>DayCounter:</t>
    <phoneticPr fontId="3" type="noConversion"/>
  </si>
  <si>
    <t>SPREADS</t>
    <phoneticPr fontId="3" type="noConversion"/>
  </si>
  <si>
    <t>BarrierType:</t>
    <phoneticPr fontId="3" type="noConversion"/>
  </si>
  <si>
    <t>FULL_PAY</t>
    <phoneticPr fontId="3" type="noConversion"/>
  </si>
  <si>
    <t>PaymentType:</t>
    <phoneticPr fontId="3" type="noConversion"/>
  </si>
  <si>
    <t>StrikeInterpType:</t>
    <phoneticPr fontId="3" type="noConversion"/>
  </si>
  <si>
    <t>LINEAR</t>
    <phoneticPr fontId="3" type="noConversion"/>
  </si>
  <si>
    <t>SABR</t>
    <phoneticPr fontId="3" type="noConversion"/>
  </si>
  <si>
    <t>SABRApproxMethods:</t>
    <phoneticPr fontId="3" type="noConversion"/>
  </si>
  <si>
    <t>IROptionQuotation:</t>
    <phoneticPr fontId="3" type="noConversion"/>
  </si>
  <si>
    <t>HAGAN</t>
    <phoneticPr fontId="3" type="noConversion"/>
  </si>
  <si>
    <t>JOHNSONBLEND</t>
    <phoneticPr fontId="3" type="noConversion"/>
  </si>
  <si>
    <t>CapVolPaymentType:</t>
    <phoneticPr fontId="3" type="noConversion"/>
  </si>
  <si>
    <t>ARREARS</t>
    <phoneticPr fontId="3" type="noConversion"/>
  </si>
  <si>
    <t>1Y</t>
  </si>
  <si>
    <t>2Y</t>
  </si>
  <si>
    <t>3Y</t>
  </si>
  <si>
    <t>4Y</t>
  </si>
  <si>
    <t>CapVolPaymentType</t>
  </si>
  <si>
    <t>ARREARS</t>
  </si>
  <si>
    <t>5Y</t>
  </si>
  <si>
    <t>7Y</t>
  </si>
  <si>
    <t>METHOD1</t>
  </si>
  <si>
    <t>HAGAN</t>
  </si>
  <si>
    <t>CapLagDay</t>
    <phoneticPr fontId="3" type="noConversion"/>
  </si>
  <si>
    <t>RateLagDay</t>
    <phoneticPr fontId="3" type="noConversion"/>
  </si>
  <si>
    <t>Tenor</t>
    <phoneticPr fontId="3" type="noConversion"/>
  </si>
  <si>
    <t>3M</t>
    <phoneticPr fontId="3" type="noConversion"/>
  </si>
  <si>
    <t>DayCounter</t>
    <phoneticPr fontId="3" type="noConversion"/>
  </si>
  <si>
    <t>IROptionQuotation</t>
    <phoneticPr fontId="3" type="noConversion"/>
  </si>
  <si>
    <t>InterpolationVariable</t>
    <phoneticPr fontId="3" type="noConversion"/>
  </si>
  <si>
    <t>InterpolationMethod</t>
    <phoneticPr fontId="3" type="noConversion"/>
  </si>
  <si>
    <t>StrippingMethod</t>
    <phoneticPr fontId="3" type="noConversion"/>
  </si>
  <si>
    <t>NbrFuturesToUse</t>
    <phoneticPr fontId="3" type="noConversion"/>
  </si>
  <si>
    <t>Calendar</t>
    <phoneticPr fontId="3" type="noConversion"/>
  </si>
  <si>
    <t>EstimatingCurve</t>
    <phoneticPr fontId="3" type="noConversion"/>
  </si>
  <si>
    <t>DiscountingCurve</t>
    <phoneticPr fontId="3" type="noConversion"/>
  </si>
  <si>
    <t>NO_PAY</t>
  </si>
  <si>
    <t>SABR</t>
  </si>
  <si>
    <t>PayReceive:</t>
    <phoneticPr fontId="3" type="noConversion"/>
  </si>
  <si>
    <t>Pay</t>
    <phoneticPr fontId="3" type="noConversion"/>
  </si>
  <si>
    <t>Receive</t>
    <phoneticPr fontId="3" type="noConversion"/>
  </si>
  <si>
    <t>InterpolationMethod:</t>
    <phoneticPr fontId="3" type="noConversion"/>
  </si>
  <si>
    <t>ResetRateMethod:</t>
    <phoneticPr fontId="3" type="noConversion"/>
  </si>
  <si>
    <t>SwaptionSettlementMethods:</t>
    <phoneticPr fontId="3" type="noConversion"/>
  </si>
  <si>
    <t>DELIVERY</t>
    <phoneticPr fontId="3" type="noConversion"/>
  </si>
  <si>
    <t>CASH</t>
  </si>
  <si>
    <t>CASH</t>
    <phoneticPr fontId="3" type="noConversion"/>
  </si>
  <si>
    <t>CASHZC</t>
    <phoneticPr fontId="3" type="noConversion"/>
  </si>
  <si>
    <t>HistVolsModel:</t>
    <phoneticPr fontId="3" type="noConversion"/>
  </si>
  <si>
    <t>CLOSE_TO_CLOSE</t>
  </si>
  <si>
    <t>EWMA</t>
  </si>
  <si>
    <t>LINXIAO</t>
  </si>
  <si>
    <t>HistVolsReturnMethod:</t>
    <phoneticPr fontId="3" type="noConversion"/>
  </si>
  <si>
    <t>RETURN</t>
  </si>
  <si>
    <t>LOG_RETURN</t>
  </si>
  <si>
    <t>BDTDataVolType:</t>
  </si>
  <si>
    <t>BDTDataRateType:</t>
  </si>
  <si>
    <t>ZERORATE</t>
  </si>
  <si>
    <t>PARBOND</t>
  </si>
  <si>
    <t>FIXED_SIGMA</t>
  </si>
  <si>
    <t>ZERORATE_VOL</t>
  </si>
  <si>
    <t>PARBOND_VOL</t>
  </si>
  <si>
    <t>BondOptionType:</t>
  </si>
  <si>
    <t>PUT</t>
  </si>
  <si>
    <t>CALL</t>
  </si>
  <si>
    <t>CALL_PUT</t>
  </si>
  <si>
    <t>ASS</t>
  </si>
  <si>
    <t>CNV</t>
  </si>
  <si>
    <t>DCN</t>
  </si>
  <si>
    <t>ETS</t>
  </si>
  <si>
    <t>RISKMETRICS</t>
    <phoneticPr fontId="3" type="noConversion"/>
  </si>
  <si>
    <t>CallPut:</t>
    <phoneticPr fontId="3" type="noConversion"/>
  </si>
  <si>
    <t>Call</t>
  </si>
  <si>
    <t>Call</t>
    <phoneticPr fontId="3" type="noConversion"/>
  </si>
  <si>
    <t>Put</t>
    <phoneticPr fontId="3" type="noConversion"/>
  </si>
  <si>
    <t>ReferenceDate</t>
  </si>
  <si>
    <t>MarketQuotes</t>
    <phoneticPr fontId="3" type="noConversion"/>
  </si>
  <si>
    <t>BuySell</t>
    <phoneticPr fontId="3" type="noConversion"/>
  </si>
  <si>
    <t>InterpolatedVariable</t>
  </si>
  <si>
    <t>InterpolationMethod</t>
  </si>
  <si>
    <t>CalibrationSet</t>
  </si>
  <si>
    <t>StartDate</t>
  </si>
  <si>
    <t>Calendar</t>
  </si>
  <si>
    <t>FixedDayCounter</t>
  </si>
  <si>
    <t>FloatDayCounter</t>
  </si>
  <si>
    <t>UseIndexEstimation</t>
  </si>
  <si>
    <t>FixInAdvance</t>
  </si>
  <si>
    <t>FixDaysBackward</t>
  </si>
  <si>
    <t>2D</t>
    <phoneticPr fontId="3" type="noConversion"/>
  </si>
  <si>
    <t>2D</t>
    <phoneticPr fontId="3" type="noConversion"/>
  </si>
  <si>
    <t>IROptionType</t>
  </si>
  <si>
    <t>PaymentFrequency</t>
  </si>
  <si>
    <t>Strike</t>
  </si>
  <si>
    <t>PaymentType</t>
  </si>
  <si>
    <t>PriceVol</t>
  </si>
  <si>
    <t>DiscountCurve</t>
  </si>
  <si>
    <t>CapVolStripping</t>
  </si>
  <si>
    <t>DayCounter</t>
  </si>
  <si>
    <t>Notional</t>
  </si>
  <si>
    <t>IROptionType</t>
    <phoneticPr fontId="3" type="noConversion"/>
  </si>
  <si>
    <t>Floor</t>
    <phoneticPr fontId="3" type="noConversion"/>
  </si>
  <si>
    <t>Cap</t>
  </si>
  <si>
    <t>Cap</t>
    <phoneticPr fontId="3" type="noConversion"/>
  </si>
  <si>
    <t>Buy</t>
  </si>
  <si>
    <t>MaturityTenor</t>
    <phoneticPr fontId="3" type="noConversion"/>
  </si>
  <si>
    <t>Price</t>
    <phoneticPr fontId="3" type="noConversion"/>
  </si>
  <si>
    <t>SpotDelta</t>
    <phoneticPr fontId="3" type="noConversion"/>
  </si>
  <si>
    <t>FwdDelta</t>
    <phoneticPr fontId="3" type="noConversion"/>
  </si>
  <si>
    <t>SpotGamma</t>
    <phoneticPr fontId="3" type="noConversion"/>
  </si>
  <si>
    <t>FwdGamma</t>
    <phoneticPr fontId="3" type="noConversion"/>
  </si>
  <si>
    <t>SpotVega</t>
    <phoneticPr fontId="3" type="noConversion"/>
  </si>
  <si>
    <t>FwdVega</t>
    <phoneticPr fontId="3" type="noConversion"/>
  </si>
  <si>
    <t>MaturityDate</t>
    <phoneticPr fontId="3" type="noConversion"/>
  </si>
  <si>
    <t>NumCaplets</t>
    <phoneticPr fontId="3" type="noConversion"/>
  </si>
  <si>
    <t>Caplet &amp; Floorlet</t>
    <phoneticPr fontId="3" type="noConversion"/>
  </si>
  <si>
    <t>开始日期</t>
    <phoneticPr fontId="3" type="noConversion"/>
  </si>
  <si>
    <t>Start Date</t>
    <phoneticPr fontId="3" type="noConversion"/>
  </si>
  <si>
    <t>Strike(%)</t>
    <phoneticPr fontId="3" type="noConversion"/>
  </si>
  <si>
    <t>结束日期</t>
    <phoneticPr fontId="3" type="noConversion"/>
  </si>
  <si>
    <t>行权价(%)</t>
    <phoneticPr fontId="3" type="noConversion"/>
  </si>
  <si>
    <t>End Date</t>
    <phoneticPr fontId="3" type="noConversion"/>
  </si>
  <si>
    <t>平价行权价(%)</t>
    <phoneticPr fontId="3" type="noConversion"/>
  </si>
  <si>
    <t>ATM Strike(%)</t>
    <phoneticPr fontId="3" type="noConversion"/>
  </si>
  <si>
    <t>Vol(%,LogNormal)</t>
    <phoneticPr fontId="3" type="noConversion"/>
  </si>
  <si>
    <t>期权费CNY</t>
    <phoneticPr fontId="3" type="noConversion"/>
  </si>
  <si>
    <t>Price(CNY)</t>
    <phoneticPr fontId="3" type="noConversion"/>
  </si>
  <si>
    <t>波动率(%,LogNormal)</t>
    <phoneticPr fontId="3" type="noConversion"/>
  </si>
  <si>
    <t>FR007</t>
    <phoneticPr fontId="3" type="noConversion"/>
  </si>
  <si>
    <t>Fixing</t>
    <phoneticPr fontId="3" type="noConversion"/>
  </si>
  <si>
    <t>定息日</t>
    <phoneticPr fontId="3" type="noConversion"/>
  </si>
  <si>
    <t>Margin</t>
    <phoneticPr fontId="5" type="noConversion"/>
  </si>
  <si>
    <t>浮动利息默认利差（BPS）</t>
    <phoneticPr fontId="5" type="noConversion"/>
  </si>
  <si>
    <t>浮动利息首次利息确定日</t>
    <phoneticPr fontId="5" type="noConversion"/>
  </si>
  <si>
    <t>FixingRateMethod</t>
    <phoneticPr fontId="5" type="noConversion"/>
  </si>
  <si>
    <t>浮动利息计息方式</t>
    <phoneticPr fontId="5" type="noConversion"/>
  </si>
  <si>
    <t>3M</t>
    <phoneticPr fontId="5" type="noConversion"/>
  </si>
  <si>
    <t>FixingIndex</t>
    <phoneticPr fontId="5" type="noConversion"/>
  </si>
  <si>
    <t>浮动利息重置频率（浮动利息基准）</t>
    <phoneticPr fontId="5" type="noConversion"/>
  </si>
  <si>
    <t>是否使用浮动利息基准</t>
    <phoneticPr fontId="5" type="noConversion"/>
  </si>
  <si>
    <t>Y</t>
    <phoneticPr fontId="5" type="noConversion"/>
  </si>
  <si>
    <t>Act360</t>
    <phoneticPr fontId="5" type="noConversion"/>
  </si>
  <si>
    <t>浮动利息计息基准</t>
    <phoneticPr fontId="5" type="noConversion"/>
  </si>
  <si>
    <t>固定利息计息基准</t>
    <phoneticPr fontId="5" type="noConversion"/>
  </si>
  <si>
    <t>FloatFrequency</t>
    <phoneticPr fontId="5" type="noConversion"/>
  </si>
  <si>
    <t>浮动利息支付周期</t>
    <phoneticPr fontId="5" type="noConversion"/>
  </si>
  <si>
    <t>FixedFrequency</t>
    <phoneticPr fontId="5" type="noConversion"/>
  </si>
  <si>
    <t>固定利率支付周期</t>
    <phoneticPr fontId="5" type="noConversion"/>
  </si>
  <si>
    <t>AccrDateAdjuster</t>
    <phoneticPr fontId="5" type="noConversion"/>
  </si>
  <si>
    <t>计息天数调整</t>
    <phoneticPr fontId="5" type="noConversion"/>
  </si>
  <si>
    <t>PaymentDateAdjuster</t>
    <phoneticPr fontId="5" type="noConversion"/>
  </si>
  <si>
    <t>支付日调整</t>
    <phoneticPr fontId="5" type="noConversion"/>
  </si>
  <si>
    <t>节假日</t>
    <phoneticPr fontId="5" type="noConversion"/>
  </si>
  <si>
    <t>SwapStartLag</t>
    <phoneticPr fontId="5" type="noConversion"/>
  </si>
  <si>
    <t>起息日调整</t>
    <phoneticPr fontId="5" type="noConversion"/>
  </si>
  <si>
    <t>ReferenceDate</t>
    <phoneticPr fontId="5" type="noConversion"/>
  </si>
  <si>
    <t>交易日</t>
    <phoneticPr fontId="5" type="noConversion"/>
  </si>
  <si>
    <t>Buses</t>
    <phoneticPr fontId="5" type="noConversion"/>
  </si>
  <si>
    <t>BumpAmounts</t>
    <phoneticPr fontId="5" type="noConversion"/>
  </si>
  <si>
    <t>Coupons</t>
    <phoneticPr fontId="5" type="noConversion"/>
  </si>
  <si>
    <t>MaturityDates</t>
    <phoneticPr fontId="5" type="noConversion"/>
  </si>
  <si>
    <t>Swap object construction parameters</t>
  </si>
  <si>
    <t>Market data from VanillaSwapCurveData</t>
  </si>
  <si>
    <t>DayCounter</t>
    <phoneticPr fontId="5" type="noConversion"/>
  </si>
  <si>
    <t>Yields</t>
    <phoneticPr fontId="5" type="noConversion"/>
  </si>
  <si>
    <t>SettlementDates</t>
    <phoneticPr fontId="5" type="noConversion"/>
  </si>
  <si>
    <t>Bill object construction parameters</t>
  </si>
  <si>
    <t>Market data from BillCurveData</t>
  </si>
  <si>
    <t>SwapCurve</t>
    <phoneticPr fontId="5" type="noConversion"/>
  </si>
  <si>
    <t>Swap Curve</t>
    <phoneticPr fontId="5" type="noConversion"/>
  </si>
  <si>
    <t>VanillaSwapCurveData</t>
  </si>
  <si>
    <t>BillCurveData</t>
  </si>
  <si>
    <t>OvernightRateCurveData</t>
    <phoneticPr fontId="5" type="noConversion"/>
  </si>
  <si>
    <t>Curve Data Set</t>
    <phoneticPr fontId="5" type="noConversion"/>
  </si>
  <si>
    <t>PillarEndDate</t>
    <phoneticPr fontId="5" type="noConversion"/>
  </si>
  <si>
    <t>（不用）</t>
    <phoneticPr fontId="5" type="noConversion"/>
  </si>
  <si>
    <t>UseGlobalSolver</t>
    <phoneticPr fontId="5" type="noConversion"/>
  </si>
  <si>
    <t>使用Global方法求解</t>
    <phoneticPr fontId="5" type="noConversion"/>
  </si>
  <si>
    <t>计息基准</t>
    <phoneticPr fontId="5" type="noConversion"/>
  </si>
  <si>
    <t>插值方法</t>
    <phoneticPr fontId="5" type="noConversion"/>
  </si>
  <si>
    <t>利息类型</t>
    <phoneticPr fontId="5" type="noConversion"/>
  </si>
  <si>
    <t>parameters</t>
  </si>
  <si>
    <t>Swap Curve Construction Parameters</t>
  </si>
  <si>
    <t>Onsh. CNY （Qtrly vs. 3M SHIBOR）</t>
    <phoneticPr fontId="5" type="noConversion"/>
  </si>
  <si>
    <t>CapFloor VolSurface Construction</t>
  </si>
  <si>
    <t>CapFloor Pricing (Tenor)</t>
  </si>
  <si>
    <t>CapFloor Pricing (Using Maturity Date)</t>
  </si>
  <si>
    <t xml:space="preserve">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</si>
</sst>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76" formatCode="_ * #,##0_ ;_ * \-#,##0_ ;_ * &quot;-&quot;??_ ;_ @_ "/>
    <numFmt numFmtId="177" formatCode="0.00_);[Red]\(0.00\)"/>
    <numFmt numFmtId="178" formatCode="0.0000%"/>
    <numFmt numFmtId="179" formatCode="0.0000_);[Red]\(0.0000\)"/>
    <numFmt numFmtId="180" formatCode="0.000000"/>
    <numFmt numFmtId="181" formatCode="0.000000000"/>
    <numFmt numFmtId="182" formatCode="0.0000"/>
    <numFmt numFmtId="183" formatCode="_ * #,##0.0000_ ;_ * \-#,##0.0000_ ;_ * &quot;-&quot;??_ ;_ @_ "/>
  </numFmts>
  <fonts count="18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u/>
      <sz val="11"/>
      <color theme="10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8"/>
      <color rgb="FF595959"/>
      <name val="宋体"/>
      <family val="3"/>
      <charset val="134"/>
      <scheme val="minor"/>
    </font>
    <font>
      <sz val="11"/>
      <color theme="1" tint="0.14999847407452621"/>
      <name val="宋体"/>
      <family val="2"/>
      <charset val="238"/>
      <scheme val="minor"/>
    </font>
    <font>
      <b/>
      <sz val="11"/>
      <color theme="1" tint="0.14999847407452621"/>
      <name val="宋体"/>
      <family val="3"/>
      <charset val="134"/>
      <scheme val="minor"/>
    </font>
    <font>
      <sz val="12"/>
      <name val="Verdana"/>
      <family val="2"/>
    </font>
    <font>
      <b/>
      <sz val="11"/>
      <color theme="1"/>
      <name val="宋体"/>
      <family val="3"/>
      <charset val="134"/>
      <scheme val="minor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1"/>
      <color theme="1" tint="0.1499679555650502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rgb="FFDEEBD7"/>
        <bgColor indexed="64"/>
      </patternFill>
    </fill>
    <fill>
      <patternFill patternType="solid">
        <fgColor rgb="FF42A24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14996795556505021"/>
      </top>
      <bottom style="double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14996795556505021"/>
      </top>
      <bottom style="double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14993743705557422"/>
      </top>
      <bottom style="double">
        <color theme="0" tint="-0.1499374370555742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0" tint="-0.1499069185460982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0" tint="-0.14993743705557422"/>
      </bottom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</cellStyleXfs>
  <cellXfs count="42">
    <xf numFmtId="0" fontId="0" fillId="0" borderId="0" xfId="0">
      <alignment vertical="center"/>
    </xf>
    <xf numFmtId="14" fontId="0" fillId="0" borderId="0" xfId="0" applyNumberFormat="1">
      <alignment vertical="center"/>
    </xf>
    <xf numFmtId="176" fontId="0" fillId="0" borderId="0" xfId="1" applyNumberFormat="1" applyFont="1">
      <alignment vertical="center"/>
    </xf>
    <xf numFmtId="1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>
      <alignment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left" vertical="center" readingOrder="1"/>
    </xf>
    <xf numFmtId="0" fontId="7" fillId="3" borderId="0" xfId="0" applyFont="1" applyFill="1">
      <alignment vertical="center"/>
    </xf>
    <xf numFmtId="14" fontId="7" fillId="3" borderId="0" xfId="0" applyNumberFormat="1" applyFont="1" applyFill="1">
      <alignment vertical="center"/>
    </xf>
    <xf numFmtId="0" fontId="6" fillId="3" borderId="0" xfId="3" applyFill="1">
      <alignment vertical="center"/>
    </xf>
    <xf numFmtId="14" fontId="9" fillId="3" borderId="2" xfId="0" applyNumberFormat="1" applyFont="1" applyFill="1" applyBorder="1">
      <alignment vertical="center"/>
    </xf>
    <xf numFmtId="14" fontId="9" fillId="2" borderId="2" xfId="0" applyNumberFormat="1" applyFont="1" applyFill="1" applyBorder="1">
      <alignment vertical="center"/>
    </xf>
    <xf numFmtId="0" fontId="2" fillId="0" borderId="0" xfId="0" applyFont="1" applyAlignment="1">
      <alignment horizontal="left" vertical="center"/>
    </xf>
    <xf numFmtId="14" fontId="9" fillId="3" borderId="2" xfId="0" applyNumberFormat="1" applyFont="1" applyFill="1" applyBorder="1" applyAlignment="1">
      <alignment horizontal="right" vertical="center"/>
    </xf>
    <xf numFmtId="177" fontId="9" fillId="3" borderId="2" xfId="0" applyNumberFormat="1" applyFont="1" applyFill="1" applyBorder="1">
      <alignment vertical="center"/>
    </xf>
    <xf numFmtId="178" fontId="0" fillId="0" borderId="0" xfId="0" applyNumberFormat="1">
      <alignment vertical="center"/>
    </xf>
    <xf numFmtId="0" fontId="10" fillId="3" borderId="3" xfId="0" applyFont="1" applyFill="1" applyBorder="1">
      <alignment vertical="center"/>
    </xf>
    <xf numFmtId="0" fontId="9" fillId="3" borderId="3" xfId="0" applyFont="1" applyFill="1" applyBorder="1">
      <alignment vertical="center"/>
    </xf>
    <xf numFmtId="179" fontId="9" fillId="3" borderId="2" xfId="0" applyNumberFormat="1" applyFont="1" applyFill="1" applyBorder="1">
      <alignment vertical="center"/>
    </xf>
    <xf numFmtId="0" fontId="9" fillId="3" borderId="2" xfId="0" applyFont="1" applyFill="1" applyBorder="1">
      <alignment vertical="center"/>
    </xf>
    <xf numFmtId="0" fontId="11" fillId="0" borderId="0" xfId="4" applyAlignment="1">
      <alignment horizontal="center" vertical="center"/>
    </xf>
    <xf numFmtId="0" fontId="12" fillId="0" borderId="0" xfId="0" applyFont="1">
      <alignment vertical="center"/>
    </xf>
    <xf numFmtId="4" fontId="13" fillId="0" borderId="0" xfId="0" applyNumberFormat="1" applyFont="1" applyAlignment="1">
      <alignment horizontal="right"/>
    </xf>
    <xf numFmtId="10" fontId="14" fillId="4" borderId="0" xfId="2" applyNumberFormat="1" applyFont="1" applyFill="1" applyAlignment="1" applyProtection="1">
      <alignment horizontal="right"/>
    </xf>
    <xf numFmtId="182" fontId="0" fillId="0" borderId="0" xfId="0" applyNumberFormat="1">
      <alignment vertical="center"/>
    </xf>
    <xf numFmtId="2" fontId="0" fillId="0" borderId="0" xfId="0" applyNumberFormat="1">
      <alignment vertical="center"/>
    </xf>
    <xf numFmtId="177" fontId="0" fillId="0" borderId="0" xfId="2" applyNumberFormat="1" applyFont="1">
      <alignment vertical="center"/>
    </xf>
    <xf numFmtId="0" fontId="6" fillId="0" borderId="0" xfId="3">
      <alignment vertical="center"/>
    </xf>
    <xf numFmtId="0" fontId="15" fillId="3" borderId="5" xfId="0" applyFont="1" applyFill="1" applyBorder="1" applyAlignment="1">
      <alignment horizontal="right" vertical="center"/>
    </xf>
    <xf numFmtId="0" fontId="15" fillId="3" borderId="5" xfId="0" applyFont="1" applyFill="1" applyBorder="1">
      <alignment vertical="center"/>
    </xf>
    <xf numFmtId="14" fontId="15" fillId="3" borderId="5" xfId="0" applyNumberFormat="1" applyFont="1" applyFill="1" applyBorder="1" applyAlignment="1">
      <alignment horizontal="right" vertical="center"/>
    </xf>
    <xf numFmtId="180" fontId="9" fillId="3" borderId="2" xfId="0" applyNumberFormat="1" applyFont="1" applyFill="1" applyBorder="1">
      <alignment vertical="center"/>
    </xf>
    <xf numFmtId="14" fontId="16" fillId="5" borderId="6" xfId="0" applyNumberFormat="1" applyFont="1" applyFill="1" applyBorder="1">
      <alignment vertical="center"/>
    </xf>
    <xf numFmtId="0" fontId="9" fillId="3" borderId="4" xfId="0" applyFont="1" applyFill="1" applyBorder="1" applyAlignment="1">
      <alignment horizontal="right" vertical="center"/>
    </xf>
    <xf numFmtId="0" fontId="4" fillId="6" borderId="7" xfId="0" applyFont="1" applyFill="1" applyBorder="1">
      <alignment vertical="center"/>
    </xf>
    <xf numFmtId="0" fontId="17" fillId="6" borderId="0" xfId="4" applyFont="1" applyFill="1">
      <alignment vertical="center"/>
    </xf>
    <xf numFmtId="183" fontId="0" fillId="0" borderId="0" xfId="1" applyNumberFormat="1" applyFont="1">
      <alignment vertical="center"/>
    </xf>
    <xf numFmtId="181" fontId="6" fillId="0" borderId="0" xfId="3" applyNumberFormat="1">
      <alignment vertical="center"/>
    </xf>
    <xf numFmtId="10" fontId="9" fillId="3" borderId="3" xfId="0" applyNumberFormat="1" applyFont="1" applyFill="1" applyBorder="1">
      <alignment vertical="center"/>
    </xf>
    <xf numFmtId="14" fontId="16" fillId="5" borderId="6" xfId="0" applyNumberFormat="1" applyFont="1" applyFill="1" applyBorder="1" applyAlignment="1">
      <alignment horizontal="right" vertical="center"/>
    </xf>
  </cellXfs>
  <cellStyles count="5">
    <cellStyle name="百分比" xfId="2" builtinId="5"/>
    <cellStyle name="常规" xfId="0" builtinId="0"/>
    <cellStyle name="常规 3" xfId="4" xr:uid="{94E5FFCC-8784-4A1A-9FDC-A48A3DB23563}"/>
    <cellStyle name="超链接" xfId="3" builtinId="8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p\mcpexcel1.4\python\excel\mcp_fxoptio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p\mcpexcel1.4\python\excel\mcp_bond1.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ython\excel\bbg_swapcurv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p\mcpexcel1.4\python\excel\mcp_american&amp;asian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p\mcpexcel1.4\python\excel\pingo_fxoption_templa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um"/>
      <sheetName val="Calendar"/>
      <sheetName val="PV等概念"/>
      <sheetName val="设置"/>
      <sheetName val="FR007Curve"/>
      <sheetName val="SHIBOR3M"/>
      <sheetName val="DEPO"/>
      <sheetName val="MktVolSurface2"/>
      <sheetName val="VolSurface"/>
      <sheetName val="MktVolSurface"/>
      <sheetName val="VanillaOption"/>
      <sheetName val="FXForward"/>
      <sheetName val="AsianOption"/>
      <sheetName val="触碰式"/>
      <sheetName val="比例远期 (2)"/>
      <sheetName val="比例远期"/>
      <sheetName val="封顶远期"/>
      <sheetName val="保底远期"/>
      <sheetName val="区间远期"/>
      <sheetName val="参与远期"/>
      <sheetName val="海鸥封顶"/>
      <sheetName val="海鸥保底"/>
      <sheetName val="封顶保底"/>
      <sheetName val="宽跨式"/>
      <sheetName val="跨式"/>
      <sheetName val="Forward Extra"/>
      <sheetName val="Kickout Forward"/>
      <sheetName val="Iron"/>
      <sheetName val="双鲨"/>
      <sheetName val="比例远期-批量报价"/>
      <sheetName val="敏感性分析"/>
      <sheetName val="数字期权"/>
      <sheetName val="XY"/>
      <sheetName val="结构化远期（结构定义）"/>
      <sheetName val="快速试算"/>
      <sheetName val="TargetRedemptionForward"/>
    </sheetNames>
    <sheetDataSet>
      <sheetData sheetId="0"/>
      <sheetData sheetId="1"/>
      <sheetData sheetId="2"/>
      <sheetData sheetId="3">
        <row r="3">
          <cell r="C3" t="str">
            <v>McpCalendar@63</v>
          </cell>
        </row>
        <row r="4">
          <cell r="C4" t="str">
            <v>McpCalendar@62</v>
          </cell>
        </row>
        <row r="5">
          <cell r="C5" t="str">
            <v>McpCalendar@60</v>
          </cell>
        </row>
        <row r="9">
          <cell r="C9" t="e">
            <v>#REF!</v>
          </cell>
        </row>
        <row r="11">
          <cell r="C11" t="str">
            <v>McpYieldCurve@254</v>
          </cell>
        </row>
        <row r="12">
          <cell r="C12" t="str">
            <v>McpYieldCurve@254</v>
          </cell>
        </row>
        <row r="18">
          <cell r="C18" t="str">
            <v>McpMktVolSurface@1</v>
          </cell>
        </row>
        <row r="22">
          <cell r="C22">
            <v>6.3625000000000007</v>
          </cell>
        </row>
        <row r="24">
          <cell r="C24">
            <v>6.3637000000000006</v>
          </cell>
        </row>
        <row r="25">
          <cell r="C25">
            <v>6.3509000000000002</v>
          </cell>
        </row>
        <row r="28">
          <cell r="C28">
            <v>45372</v>
          </cell>
        </row>
        <row r="29">
          <cell r="C29">
            <v>45376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endar"/>
      <sheetName val="Enum"/>
      <sheetName val="Parametric Curve"/>
      <sheetName val="FixedBond (Option)"/>
      <sheetName val="BDTData"/>
      <sheetName val="HisVols"/>
      <sheetName val="标准期限曲线"/>
    </sheetNames>
    <sheetDataSet>
      <sheetData sheetId="0" refreshError="1"/>
      <sheetData sheetId="1">
        <row r="3">
          <cell r="B3" t="str">
            <v>Act360</v>
          </cell>
        </row>
        <row r="4">
          <cell r="B4" t="str">
            <v>Act365Fixed</v>
          </cell>
        </row>
        <row r="5">
          <cell r="B5" t="str">
            <v>ThirtyE360</v>
          </cell>
        </row>
        <row r="6">
          <cell r="B6" t="str">
            <v>ThirtyE360ISDA</v>
          </cell>
        </row>
        <row r="7">
          <cell r="B7" t="str">
            <v>ThirtyEPlus360</v>
          </cell>
        </row>
        <row r="8">
          <cell r="B8" t="str">
            <v>ThirtyU360</v>
          </cell>
        </row>
        <row r="9">
          <cell r="B9" t="str">
            <v>ActActISDA</v>
          </cell>
        </row>
        <row r="10">
          <cell r="B10" t="str">
            <v>ActActICMA</v>
          </cell>
        </row>
        <row r="11">
          <cell r="B11" t="str">
            <v>Act365L</v>
          </cell>
        </row>
        <row r="12">
          <cell r="B12" t="str">
            <v>ActActAFB</v>
          </cell>
        </row>
        <row r="13">
          <cell r="B13" t="str">
            <v>Act365Leap</v>
          </cell>
        </row>
        <row r="14">
          <cell r="B14" t="str">
            <v>ActActXTR</v>
          </cell>
        </row>
        <row r="15">
          <cell r="B15" t="str">
            <v>ActActICMAComplement</v>
          </cell>
        </row>
        <row r="16">
          <cell r="B16" t="str">
            <v>Act252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BG-Depo"/>
      <sheetName val="Calendar"/>
      <sheetName val="Enum"/>
    </sheetNames>
    <sheetDataSet>
      <sheetData sheetId="0"/>
      <sheetData sheetId="1"/>
      <sheetData sheetId="2">
        <row r="53">
          <cell r="B53" t="str">
            <v>FLATINTERPOLATION</v>
          </cell>
        </row>
        <row r="54">
          <cell r="B54" t="str">
            <v>CLOSESTINTERPOLATION</v>
          </cell>
        </row>
        <row r="55">
          <cell r="B55" t="str">
            <v>LINEARINTERPOLATION</v>
          </cell>
        </row>
        <row r="56">
          <cell r="B56" t="str">
            <v>LINEARXY</v>
          </cell>
        </row>
        <row r="57">
          <cell r="B57" t="str">
            <v>LOGLINEAR</v>
          </cell>
        </row>
        <row r="58">
          <cell r="B58" t="str">
            <v>LAGRANGEPOLYNOMIAL</v>
          </cell>
        </row>
        <row r="59">
          <cell r="B59" t="str">
            <v>CUBICSPLINES</v>
          </cell>
        </row>
        <row r="60">
          <cell r="B60" t="str">
            <v>FORWARDFORWARDQUARTIC</v>
          </cell>
        </row>
        <row r="61">
          <cell r="B61" t="str">
            <v>EXPLICITCLAMPEDCUBICSPLINES</v>
          </cell>
        </row>
        <row r="62">
          <cell r="B62" t="str">
            <v>FORWARDSPLINEMETHOD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um"/>
      <sheetName val="Calendar"/>
      <sheetName val="设置"/>
      <sheetName val="FR007Curve"/>
      <sheetName val="SHIBOR3M"/>
      <sheetName val="USDImpliedCurve"/>
      <sheetName val="VolSurface"/>
      <sheetName val="MktVolSurface"/>
      <sheetName val="VanillaOption"/>
      <sheetName val="AsianOption"/>
      <sheetName val="比例远期 (2)"/>
      <sheetName val="比例远期"/>
      <sheetName val="封顶远期"/>
      <sheetName val="保底远期"/>
      <sheetName val="区间远期"/>
      <sheetName val="参与远期"/>
      <sheetName val="海鸥封顶"/>
      <sheetName val="海鸥保底"/>
      <sheetName val="封顶保底"/>
      <sheetName val="宽跨式"/>
      <sheetName val="跨式"/>
      <sheetName val="Forward Extra"/>
      <sheetName val="Kickout Forward"/>
      <sheetName val="Iron"/>
      <sheetName val="双鲨"/>
      <sheetName val="比例远期-批量报价"/>
      <sheetName val="敏感性分析"/>
      <sheetName val="结构化远期（结构定义）"/>
      <sheetName val="快速试算"/>
      <sheetName val="TargetRedemptionForward"/>
    </sheetNames>
    <sheetDataSet>
      <sheetData sheetId="0"/>
      <sheetData sheetId="1"/>
      <sheetData sheetId="2">
        <row r="3">
          <cell r="C3" t="str">
            <v>McpCalendar@30</v>
          </cell>
        </row>
        <row r="18">
          <cell r="C18" t="str">
            <v>McpMktVolSurface@2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um"/>
      <sheetName val="Calendar"/>
      <sheetName val="设置"/>
      <sheetName val="DEPO"/>
      <sheetName val="MktVolSurface2"/>
      <sheetName val="MktVolSurface"/>
      <sheetName val="VanillaOption"/>
      <sheetName val="比例远期"/>
      <sheetName val="Sheet1"/>
      <sheetName val="封顶远期"/>
      <sheetName val="区间远期"/>
      <sheetName val="结构化远期（结构定义）"/>
    </sheetNames>
    <sheetDataSet>
      <sheetData sheetId="0"/>
      <sheetData sheetId="1"/>
      <sheetData sheetId="2">
        <row r="5">
          <cell r="C5" t="str">
            <v>McpCalendar@14</v>
          </cell>
        </row>
        <row r="10">
          <cell r="C10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L55"/>
  <sheetViews>
    <sheetView topLeftCell="A16" workbookViewId="0">
      <selection activeCell="H31" sqref="H31"/>
    </sheetView>
  </sheetViews>
  <sheetFormatPr defaultRowHeight="13.5" x14ac:dyDescent="0.15"/>
  <cols>
    <col min="2" max="2" width="30.375" bestFit="1" customWidth="1"/>
    <col min="3" max="3" width="12.125" customWidth="1"/>
    <col min="5" max="5" width="21.25" customWidth="1"/>
    <col min="6" max="6" width="12.75" bestFit="1" customWidth="1"/>
    <col min="8" max="8" width="29.375" bestFit="1" customWidth="1"/>
    <col min="9" max="9" width="11.25" customWidth="1"/>
    <col min="11" max="11" width="30.375" bestFit="1" customWidth="1"/>
    <col min="12" max="12" width="27.75" customWidth="1"/>
  </cols>
  <sheetData>
    <row r="1" spans="2:12" x14ac:dyDescent="0.15">
      <c r="F1" t="s">
        <v>65</v>
      </c>
    </row>
    <row r="2" spans="2:12" x14ac:dyDescent="0.15">
      <c r="B2" t="s">
        <v>118</v>
      </c>
      <c r="C2" t="s">
        <v>7</v>
      </c>
      <c r="E2" t="s">
        <v>0</v>
      </c>
      <c r="F2" t="s">
        <v>8</v>
      </c>
      <c r="H2" t="s">
        <v>1</v>
      </c>
      <c r="I2" t="s">
        <v>13</v>
      </c>
      <c r="K2" t="s">
        <v>2</v>
      </c>
    </row>
    <row r="3" spans="2:12" x14ac:dyDescent="0.15">
      <c r="B3" t="s">
        <v>3</v>
      </c>
      <c r="C3">
        <v>0</v>
      </c>
      <c r="E3" t="s">
        <v>4</v>
      </c>
      <c r="F3">
        <v>-1</v>
      </c>
      <c r="H3" t="s">
        <v>5</v>
      </c>
      <c r="I3">
        <v>0</v>
      </c>
      <c r="K3" t="s">
        <v>6</v>
      </c>
      <c r="L3">
        <v>0</v>
      </c>
    </row>
    <row r="4" spans="2:12" x14ac:dyDescent="0.15">
      <c r="B4" t="s">
        <v>7</v>
      </c>
      <c r="C4">
        <v>1</v>
      </c>
      <c r="E4" t="s">
        <v>8</v>
      </c>
      <c r="F4">
        <v>0</v>
      </c>
      <c r="H4" t="s">
        <v>9</v>
      </c>
      <c r="I4">
        <v>1</v>
      </c>
      <c r="K4" t="s">
        <v>10</v>
      </c>
      <c r="L4">
        <v>1</v>
      </c>
    </row>
    <row r="5" spans="2:12" x14ac:dyDescent="0.15">
      <c r="B5" t="s">
        <v>11</v>
      </c>
      <c r="C5">
        <v>2</v>
      </c>
      <c r="E5" t="s">
        <v>12</v>
      </c>
      <c r="F5">
        <v>1</v>
      </c>
      <c r="H5" t="s">
        <v>13</v>
      </c>
      <c r="I5">
        <v>2</v>
      </c>
      <c r="K5" t="s">
        <v>14</v>
      </c>
      <c r="L5">
        <v>2</v>
      </c>
    </row>
    <row r="6" spans="2:12" x14ac:dyDescent="0.15">
      <c r="B6" t="s">
        <v>15</v>
      </c>
      <c r="C6">
        <v>3</v>
      </c>
      <c r="E6" t="s">
        <v>16</v>
      </c>
      <c r="F6">
        <v>-11</v>
      </c>
      <c r="H6" t="s">
        <v>17</v>
      </c>
      <c r="I6">
        <v>3</v>
      </c>
      <c r="K6" t="s">
        <v>18</v>
      </c>
      <c r="L6">
        <v>3</v>
      </c>
    </row>
    <row r="7" spans="2:12" x14ac:dyDescent="0.15">
      <c r="B7" t="s">
        <v>19</v>
      </c>
      <c r="C7">
        <v>4</v>
      </c>
      <c r="E7" t="s">
        <v>20</v>
      </c>
      <c r="F7">
        <v>-9</v>
      </c>
      <c r="H7" t="s">
        <v>21</v>
      </c>
      <c r="I7">
        <v>4</v>
      </c>
      <c r="K7" t="s">
        <v>22</v>
      </c>
      <c r="L7">
        <v>4</v>
      </c>
    </row>
    <row r="8" spans="2:12" x14ac:dyDescent="0.15">
      <c r="B8" t="s">
        <v>23</v>
      </c>
      <c r="C8">
        <v>5</v>
      </c>
      <c r="E8" t="s">
        <v>24</v>
      </c>
      <c r="F8">
        <v>-8</v>
      </c>
      <c r="H8" t="s">
        <v>25</v>
      </c>
      <c r="I8">
        <v>5</v>
      </c>
      <c r="K8" t="s">
        <v>119</v>
      </c>
      <c r="L8">
        <v>5</v>
      </c>
    </row>
    <row r="9" spans="2:12" x14ac:dyDescent="0.15">
      <c r="B9" t="s">
        <v>26</v>
      </c>
      <c r="C9">
        <v>6</v>
      </c>
      <c r="E9" t="s">
        <v>27</v>
      </c>
      <c r="F9">
        <v>2</v>
      </c>
      <c r="K9" t="s">
        <v>28</v>
      </c>
      <c r="L9">
        <v>6</v>
      </c>
    </row>
    <row r="10" spans="2:12" x14ac:dyDescent="0.15">
      <c r="B10" t="s">
        <v>29</v>
      </c>
      <c r="C10">
        <v>7</v>
      </c>
      <c r="E10" t="s">
        <v>30</v>
      </c>
      <c r="F10">
        <v>-5</v>
      </c>
      <c r="H10" t="s">
        <v>120</v>
      </c>
      <c r="I10" t="s">
        <v>38</v>
      </c>
      <c r="K10" t="s">
        <v>31</v>
      </c>
      <c r="L10">
        <v>7</v>
      </c>
    </row>
    <row r="11" spans="2:12" x14ac:dyDescent="0.15">
      <c r="B11" t="s">
        <v>32</v>
      </c>
      <c r="C11">
        <v>8</v>
      </c>
      <c r="E11" t="s">
        <v>33</v>
      </c>
      <c r="F11">
        <v>3</v>
      </c>
      <c r="H11" t="s">
        <v>34</v>
      </c>
      <c r="I11">
        <v>1</v>
      </c>
      <c r="K11" t="s">
        <v>35</v>
      </c>
      <c r="L11">
        <v>8</v>
      </c>
    </row>
    <row r="12" spans="2:12" x14ac:dyDescent="0.15">
      <c r="B12" t="s">
        <v>36</v>
      </c>
      <c r="C12">
        <v>9</v>
      </c>
      <c r="E12" t="s">
        <v>37</v>
      </c>
      <c r="F12">
        <v>4</v>
      </c>
      <c r="H12" t="s">
        <v>38</v>
      </c>
      <c r="I12">
        <v>2</v>
      </c>
      <c r="K12" t="s">
        <v>39</v>
      </c>
      <c r="L12">
        <v>9</v>
      </c>
    </row>
    <row r="13" spans="2:12" x14ac:dyDescent="0.15">
      <c r="B13" t="s">
        <v>40</v>
      </c>
      <c r="C13">
        <v>10</v>
      </c>
      <c r="E13" t="s">
        <v>41</v>
      </c>
      <c r="F13">
        <v>6</v>
      </c>
      <c r="H13" t="s">
        <v>42</v>
      </c>
      <c r="I13">
        <v>3</v>
      </c>
      <c r="K13" t="s">
        <v>43</v>
      </c>
      <c r="L13">
        <v>10</v>
      </c>
    </row>
    <row r="14" spans="2:12" x14ac:dyDescent="0.15">
      <c r="B14" t="s">
        <v>44</v>
      </c>
      <c r="C14">
        <v>11</v>
      </c>
      <c r="E14" t="s">
        <v>45</v>
      </c>
      <c r="F14">
        <v>12</v>
      </c>
      <c r="H14" t="s">
        <v>46</v>
      </c>
      <c r="I14">
        <v>4</v>
      </c>
      <c r="K14" t="s">
        <v>47</v>
      </c>
      <c r="L14">
        <v>11</v>
      </c>
    </row>
    <row r="15" spans="2:12" x14ac:dyDescent="0.15">
      <c r="B15" t="s">
        <v>48</v>
      </c>
      <c r="C15">
        <v>12</v>
      </c>
      <c r="E15" t="s">
        <v>49</v>
      </c>
      <c r="F15">
        <v>13</v>
      </c>
      <c r="H15" t="s">
        <v>50</v>
      </c>
      <c r="I15">
        <v>5</v>
      </c>
      <c r="K15" t="s">
        <v>51</v>
      </c>
      <c r="L15">
        <v>12</v>
      </c>
    </row>
    <row r="16" spans="2:12" x14ac:dyDescent="0.15">
      <c r="B16" t="s">
        <v>52</v>
      </c>
      <c r="C16">
        <v>13</v>
      </c>
      <c r="E16" t="s">
        <v>53</v>
      </c>
      <c r="F16">
        <v>26</v>
      </c>
      <c r="K16" t="s">
        <v>54</v>
      </c>
      <c r="L16">
        <v>13</v>
      </c>
    </row>
    <row r="17" spans="2:12" x14ac:dyDescent="0.15">
      <c r="E17" t="s">
        <v>55</v>
      </c>
      <c r="F17">
        <v>52</v>
      </c>
      <c r="K17" t="s">
        <v>56</v>
      </c>
      <c r="L17">
        <v>14</v>
      </c>
    </row>
    <row r="18" spans="2:12" x14ac:dyDescent="0.15">
      <c r="E18" t="s">
        <v>57</v>
      </c>
      <c r="F18">
        <v>260</v>
      </c>
      <c r="H18" t="s">
        <v>58</v>
      </c>
      <c r="I18" t="s">
        <v>155</v>
      </c>
      <c r="K18" t="s">
        <v>59</v>
      </c>
      <c r="L18">
        <v>15</v>
      </c>
    </row>
    <row r="19" spans="2:12" x14ac:dyDescent="0.15">
      <c r="B19" t="s">
        <v>60</v>
      </c>
      <c r="C19" t="s">
        <v>70</v>
      </c>
      <c r="E19" t="s">
        <v>61</v>
      </c>
      <c r="F19">
        <v>365</v>
      </c>
      <c r="H19" t="s">
        <v>62</v>
      </c>
      <c r="I19">
        <v>1</v>
      </c>
      <c r="K19" t="s">
        <v>63</v>
      </c>
      <c r="L19">
        <v>16</v>
      </c>
    </row>
    <row r="20" spans="2:12" x14ac:dyDescent="0.15">
      <c r="B20" t="s">
        <v>64</v>
      </c>
      <c r="C20">
        <v>0</v>
      </c>
      <c r="E20" t="s">
        <v>65</v>
      </c>
      <c r="F20">
        <v>-1</v>
      </c>
      <c r="H20" t="s">
        <v>66</v>
      </c>
      <c r="I20">
        <v>2</v>
      </c>
      <c r="K20" t="s">
        <v>67</v>
      </c>
      <c r="L20">
        <v>17</v>
      </c>
    </row>
    <row r="21" spans="2:12" x14ac:dyDescent="0.15">
      <c r="B21" t="s">
        <v>68</v>
      </c>
      <c r="C21">
        <v>1</v>
      </c>
      <c r="H21" t="s">
        <v>121</v>
      </c>
      <c r="I21">
        <v>3</v>
      </c>
      <c r="K21" t="s">
        <v>69</v>
      </c>
      <c r="L21">
        <v>18</v>
      </c>
    </row>
    <row r="22" spans="2:12" x14ac:dyDescent="0.15">
      <c r="B22" t="s">
        <v>70</v>
      </c>
      <c r="C22">
        <v>2</v>
      </c>
      <c r="K22" t="s">
        <v>71</v>
      </c>
      <c r="L22">
        <v>19</v>
      </c>
    </row>
    <row r="23" spans="2:12" x14ac:dyDescent="0.15">
      <c r="B23" t="s">
        <v>72</v>
      </c>
      <c r="C23">
        <v>3</v>
      </c>
      <c r="E23" t="s">
        <v>122</v>
      </c>
      <c r="F23" t="s">
        <v>75</v>
      </c>
      <c r="H23" t="s">
        <v>123</v>
      </c>
      <c r="I23" t="s">
        <v>156</v>
      </c>
      <c r="K23" t="s">
        <v>73</v>
      </c>
      <c r="L23">
        <v>20</v>
      </c>
    </row>
    <row r="24" spans="2:12" x14ac:dyDescent="0.15">
      <c r="B24" t="s">
        <v>74</v>
      </c>
      <c r="C24">
        <v>4</v>
      </c>
      <c r="E24" t="s">
        <v>75</v>
      </c>
      <c r="F24">
        <v>0</v>
      </c>
      <c r="H24" t="s">
        <v>124</v>
      </c>
      <c r="I24">
        <v>0</v>
      </c>
      <c r="K24" t="s">
        <v>76</v>
      </c>
      <c r="L24">
        <v>21</v>
      </c>
    </row>
    <row r="25" spans="2:12" x14ac:dyDescent="0.15">
      <c r="B25" t="s">
        <v>77</v>
      </c>
      <c r="C25">
        <v>5</v>
      </c>
      <c r="E25" t="s">
        <v>78</v>
      </c>
      <c r="F25">
        <v>1</v>
      </c>
      <c r="H25" t="s">
        <v>125</v>
      </c>
      <c r="I25">
        <v>1</v>
      </c>
    </row>
    <row r="26" spans="2:12" x14ac:dyDescent="0.15">
      <c r="B26" t="s">
        <v>79</v>
      </c>
      <c r="C26">
        <v>6</v>
      </c>
      <c r="E26" t="s">
        <v>80</v>
      </c>
      <c r="F26">
        <v>2</v>
      </c>
      <c r="K26" t="s">
        <v>160</v>
      </c>
      <c r="L26" t="s">
        <v>86</v>
      </c>
    </row>
    <row r="27" spans="2:12" x14ac:dyDescent="0.15">
      <c r="H27" t="s">
        <v>126</v>
      </c>
      <c r="I27" t="s">
        <v>141</v>
      </c>
      <c r="K27" t="s">
        <v>81</v>
      </c>
      <c r="L27">
        <v>0</v>
      </c>
    </row>
    <row r="28" spans="2:12" x14ac:dyDescent="0.15">
      <c r="B28" t="s">
        <v>82</v>
      </c>
      <c r="C28" t="s">
        <v>84</v>
      </c>
      <c r="E28" t="s">
        <v>127</v>
      </c>
      <c r="F28" t="s">
        <v>85</v>
      </c>
      <c r="H28" t="s">
        <v>128</v>
      </c>
      <c r="I28">
        <v>0</v>
      </c>
      <c r="K28" t="s">
        <v>83</v>
      </c>
      <c r="L28">
        <v>1</v>
      </c>
    </row>
    <row r="29" spans="2:12" x14ac:dyDescent="0.15">
      <c r="B29" t="s">
        <v>84</v>
      </c>
      <c r="C29">
        <v>0</v>
      </c>
      <c r="E29" t="s">
        <v>85</v>
      </c>
      <c r="F29">
        <v>0</v>
      </c>
      <c r="H29" t="s">
        <v>129</v>
      </c>
      <c r="I29">
        <v>1</v>
      </c>
      <c r="K29" t="s">
        <v>86</v>
      </c>
      <c r="L29">
        <v>2</v>
      </c>
    </row>
    <row r="30" spans="2:12" x14ac:dyDescent="0.15">
      <c r="B30" t="s">
        <v>87</v>
      </c>
      <c r="C30">
        <v>1</v>
      </c>
      <c r="E30" t="s">
        <v>88</v>
      </c>
      <c r="F30">
        <v>1</v>
      </c>
      <c r="K30" t="s">
        <v>89</v>
      </c>
      <c r="L30">
        <v>3</v>
      </c>
    </row>
    <row r="31" spans="2:12" x14ac:dyDescent="0.15">
      <c r="B31" t="s">
        <v>90</v>
      </c>
      <c r="C31">
        <v>2</v>
      </c>
      <c r="E31" t="s">
        <v>91</v>
      </c>
      <c r="F31">
        <v>2</v>
      </c>
      <c r="K31" t="s">
        <v>92</v>
      </c>
      <c r="L31">
        <v>4</v>
      </c>
    </row>
    <row r="32" spans="2:12" x14ac:dyDescent="0.15">
      <c r="B32" t="s">
        <v>93</v>
      </c>
      <c r="C32">
        <v>3</v>
      </c>
      <c r="E32" t="s">
        <v>94</v>
      </c>
      <c r="F32">
        <v>3</v>
      </c>
      <c r="H32" t="s">
        <v>157</v>
      </c>
      <c r="I32" t="s">
        <v>117</v>
      </c>
      <c r="K32" t="s">
        <v>95</v>
      </c>
      <c r="L32">
        <v>5</v>
      </c>
    </row>
    <row r="33" spans="2:12" x14ac:dyDescent="0.15">
      <c r="B33" t="s">
        <v>96</v>
      </c>
      <c r="C33">
        <v>4</v>
      </c>
      <c r="E33" t="s">
        <v>97</v>
      </c>
      <c r="F33">
        <v>4</v>
      </c>
      <c r="H33" t="s">
        <v>158</v>
      </c>
      <c r="I33">
        <v>-1</v>
      </c>
      <c r="K33" t="s">
        <v>98</v>
      </c>
      <c r="L33">
        <v>6</v>
      </c>
    </row>
    <row r="34" spans="2:12" x14ac:dyDescent="0.15">
      <c r="B34" t="s">
        <v>99</v>
      </c>
      <c r="C34">
        <v>5</v>
      </c>
      <c r="E34" t="s">
        <v>100</v>
      </c>
      <c r="F34">
        <v>5</v>
      </c>
      <c r="H34" t="s">
        <v>159</v>
      </c>
      <c r="I34">
        <v>1</v>
      </c>
      <c r="K34" t="s">
        <v>101</v>
      </c>
      <c r="L34">
        <v>7</v>
      </c>
    </row>
    <row r="35" spans="2:12" x14ac:dyDescent="0.15">
      <c r="B35" t="s">
        <v>102</v>
      </c>
      <c r="C35">
        <v>6</v>
      </c>
      <c r="K35" t="s">
        <v>103</v>
      </c>
      <c r="L35">
        <v>8</v>
      </c>
    </row>
    <row r="36" spans="2:12" x14ac:dyDescent="0.15">
      <c r="B36" t="s">
        <v>39</v>
      </c>
      <c r="C36">
        <v>7</v>
      </c>
      <c r="E36" t="s">
        <v>161</v>
      </c>
      <c r="F36" t="s">
        <v>105</v>
      </c>
      <c r="K36" t="s">
        <v>104</v>
      </c>
      <c r="L36">
        <v>9</v>
      </c>
    </row>
    <row r="37" spans="2:12" x14ac:dyDescent="0.15">
      <c r="E37" t="s">
        <v>105</v>
      </c>
      <c r="F37">
        <v>1</v>
      </c>
      <c r="H37" t="s">
        <v>162</v>
      </c>
      <c r="I37" t="s">
        <v>164</v>
      </c>
    </row>
    <row r="38" spans="2:12" x14ac:dyDescent="0.15">
      <c r="B38" t="s">
        <v>106</v>
      </c>
      <c r="C38" t="s">
        <v>140</v>
      </c>
      <c r="E38" t="s">
        <v>107</v>
      </c>
      <c r="F38">
        <v>2</v>
      </c>
      <c r="H38" t="s">
        <v>163</v>
      </c>
    </row>
    <row r="39" spans="2:12" x14ac:dyDescent="0.15">
      <c r="B39" t="s">
        <v>108</v>
      </c>
      <c r="C39">
        <v>0</v>
      </c>
      <c r="E39" t="s">
        <v>109</v>
      </c>
      <c r="F39">
        <v>3</v>
      </c>
      <c r="H39" t="s">
        <v>165</v>
      </c>
      <c r="K39" t="s">
        <v>175</v>
      </c>
      <c r="L39" t="s">
        <v>177</v>
      </c>
    </row>
    <row r="40" spans="2:12" x14ac:dyDescent="0.15">
      <c r="B40" t="s">
        <v>110</v>
      </c>
      <c r="C40">
        <v>1</v>
      </c>
      <c r="E40" t="s">
        <v>111</v>
      </c>
      <c r="F40">
        <v>4</v>
      </c>
      <c r="H40" t="s">
        <v>166</v>
      </c>
      <c r="K40" t="s">
        <v>176</v>
      </c>
      <c r="L40">
        <v>0</v>
      </c>
    </row>
    <row r="41" spans="2:12" x14ac:dyDescent="0.15">
      <c r="E41" t="s">
        <v>112</v>
      </c>
      <c r="F41">
        <v>5</v>
      </c>
      <c r="K41" t="s">
        <v>177</v>
      </c>
      <c r="L41">
        <v>1</v>
      </c>
    </row>
    <row r="42" spans="2:12" x14ac:dyDescent="0.15">
      <c r="B42" t="s">
        <v>130</v>
      </c>
      <c r="C42" t="s">
        <v>137</v>
      </c>
      <c r="E42" t="s">
        <v>113</v>
      </c>
      <c r="F42">
        <v>6</v>
      </c>
    </row>
    <row r="43" spans="2:12" x14ac:dyDescent="0.15">
      <c r="B43" t="s">
        <v>131</v>
      </c>
      <c r="C43">
        <v>0</v>
      </c>
      <c r="E43" t="s">
        <v>114</v>
      </c>
      <c r="F43">
        <v>7</v>
      </c>
      <c r="H43" t="s">
        <v>167</v>
      </c>
      <c r="I43" t="s">
        <v>168</v>
      </c>
      <c r="K43" t="s">
        <v>174</v>
      </c>
      <c r="L43" t="s">
        <v>179</v>
      </c>
    </row>
    <row r="44" spans="2:12" x14ac:dyDescent="0.15">
      <c r="B44" t="s">
        <v>115</v>
      </c>
      <c r="C44">
        <v>1</v>
      </c>
      <c r="E44" t="s">
        <v>116</v>
      </c>
      <c r="F44">
        <v>8</v>
      </c>
      <c r="H44" t="s">
        <v>168</v>
      </c>
      <c r="I44">
        <v>0</v>
      </c>
      <c r="K44" t="s">
        <v>178</v>
      </c>
      <c r="L44">
        <v>0</v>
      </c>
    </row>
    <row r="45" spans="2:12" x14ac:dyDescent="0.15">
      <c r="H45" t="s">
        <v>169</v>
      </c>
      <c r="I45">
        <v>1</v>
      </c>
      <c r="K45" t="s">
        <v>179</v>
      </c>
      <c r="L45">
        <v>1</v>
      </c>
    </row>
    <row r="46" spans="2:12" x14ac:dyDescent="0.15">
      <c r="H46" t="s">
        <v>170</v>
      </c>
      <c r="I46">
        <v>2</v>
      </c>
      <c r="K46" t="s">
        <v>180</v>
      </c>
      <c r="L46">
        <v>2</v>
      </c>
    </row>
    <row r="47" spans="2:12" x14ac:dyDescent="0.15">
      <c r="B47" t="s">
        <v>190</v>
      </c>
      <c r="C47" t="s">
        <v>191</v>
      </c>
      <c r="H47" t="s">
        <v>189</v>
      </c>
      <c r="I47">
        <v>3</v>
      </c>
    </row>
    <row r="48" spans="2:12" x14ac:dyDescent="0.15">
      <c r="B48" t="s">
        <v>192</v>
      </c>
      <c r="C48">
        <v>0</v>
      </c>
      <c r="K48" t="s">
        <v>181</v>
      </c>
      <c r="L48" t="s">
        <v>183</v>
      </c>
    </row>
    <row r="49" spans="2:12" x14ac:dyDescent="0.15">
      <c r="B49" t="s">
        <v>193</v>
      </c>
      <c r="C49">
        <v>1</v>
      </c>
      <c r="H49" t="s">
        <v>171</v>
      </c>
      <c r="I49" t="s">
        <v>172</v>
      </c>
      <c r="K49" t="s">
        <v>182</v>
      </c>
      <c r="L49">
        <v>0</v>
      </c>
    </row>
    <row r="50" spans="2:12" x14ac:dyDescent="0.15">
      <c r="H50" t="s">
        <v>172</v>
      </c>
      <c r="I50">
        <v>0</v>
      </c>
      <c r="K50" t="s">
        <v>183</v>
      </c>
      <c r="L50">
        <v>1</v>
      </c>
    </row>
    <row r="51" spans="2:12" x14ac:dyDescent="0.15">
      <c r="H51" t="s">
        <v>173</v>
      </c>
      <c r="I51">
        <v>1</v>
      </c>
      <c r="K51" t="s">
        <v>184</v>
      </c>
      <c r="L51">
        <v>2</v>
      </c>
    </row>
    <row r="52" spans="2:12" x14ac:dyDescent="0.15">
      <c r="B52" t="s">
        <v>218</v>
      </c>
      <c r="K52" t="s">
        <v>185</v>
      </c>
      <c r="L52">
        <v>3</v>
      </c>
    </row>
    <row r="53" spans="2:12" x14ac:dyDescent="0.15">
      <c r="B53" t="s">
        <v>219</v>
      </c>
      <c r="C53">
        <v>0</v>
      </c>
      <c r="K53" t="s">
        <v>186</v>
      </c>
      <c r="L53">
        <v>4</v>
      </c>
    </row>
    <row r="54" spans="2:12" x14ac:dyDescent="0.15">
      <c r="B54" t="s">
        <v>221</v>
      </c>
      <c r="C54">
        <v>1</v>
      </c>
      <c r="K54" t="s">
        <v>187</v>
      </c>
      <c r="L54">
        <v>5</v>
      </c>
    </row>
    <row r="55" spans="2:12" x14ac:dyDescent="0.15">
      <c r="K55" t="s">
        <v>188</v>
      </c>
      <c r="L55">
        <v>6</v>
      </c>
    </row>
  </sheetData>
  <phoneticPr fontId="3" type="noConversion"/>
  <dataValidations count="25">
    <dataValidation type="list" allowBlank="1" showInputMessage="1" showErrorMessage="1" sqref="C38" xr:uid="{00000000-0002-0000-0A00-000000000000}">
      <formula1>"METHOD1,METHOD2"</formula1>
    </dataValidation>
    <dataValidation type="list" allowBlank="1" showInputMessage="1" showErrorMessage="1" sqref="L26" xr:uid="{00000000-0002-0000-0A00-000001000000}">
      <formula1>"FLATINTERPOLATION,CLOSESTINTERPOLATION,LINEARINTERPOLATION,LINEARXY,LOGLINEAR,LAGRANGEPOLYNOMIAL,CUBICSPLINES,FORWARDFORWARDQUARTIC,EXPLICITCLAMPEDCUBICSPLINES,FORWARDSPLINEMETHOD"</formula1>
    </dataValidation>
    <dataValidation type="list" allowBlank="1" showInputMessage="1" showErrorMessage="1" sqref="L2" xr:uid="{00000000-0002-0000-0A00-000002000000}">
      <formula1>$K$3:$K$24</formula1>
    </dataValidation>
    <dataValidation type="list" allowBlank="1" showInputMessage="1" showErrorMessage="1" sqref="C28" xr:uid="{00000000-0002-0000-0A00-000003000000}">
      <formula1>"YIELDVOL,YIELDNORMALISEDVOL,YIELDPOINTSPERDAY,YIELDTOTALVARIANCE,PRICEVOL,PRICENORMALISEDVOL,PRICEPOINTSPERDAY,PRICETOTALVARIANCE"</formula1>
    </dataValidation>
    <dataValidation type="list" allowBlank="1" showInputMessage="1" showErrorMessage="1" sqref="C42" xr:uid="{00000000-0002-0000-0A00-000004000000}">
      <formula1>"ARREARS,DISCOUNT"</formula1>
    </dataValidation>
    <dataValidation type="list" allowBlank="1" showInputMessage="1" showErrorMessage="1" sqref="C2" xr:uid="{00000000-0002-0000-0A00-000005000000}">
      <formula1>"Act360,Act365Fixed,ThirtyE360,ThirtyE360ISDA,ThirtyEPlus360,ThirtyU360,ActActISDA,ActActICMA,Act365L,ActActAFB,Act365Leap,ActActXTR,ActActICMAComplement,Act252"</formula1>
    </dataValidation>
    <dataValidation type="list" allowBlank="1" showInputMessage="1" showErrorMessage="1" sqref="F28" xr:uid="{00000000-0002-0000-0A00-000006000000}">
      <formula1>"PARYIELDVOL,PREMIUMPER1M,PREMIUMPER10K,PERCENTAGEPREMIUM,YIELDVOLQUOTE,PRICEVOLQUOTE"</formula1>
    </dataValidation>
    <dataValidation type="list" allowBlank="1" showInputMessage="1" showErrorMessage="1" sqref="F2" xr:uid="{00000000-0002-0000-0A00-000007000000}">
      <formula1>"NoFrequency,Once,Annual,EveryEleventhMonth,EveryNinthMonth,EveryEigthMonth,Semiannual,EveryFifthMonth,EveryFourthMonth,Quarterly,Bimonthly,Monthly,Fourweekly,Biweekly,Weekly,EverySecondDay,Daily,Continuous"</formula1>
    </dataValidation>
    <dataValidation type="list" allowBlank="1" showInputMessage="1" showErrorMessage="1" sqref="C19" xr:uid="{00000000-0002-0000-0A00-000008000000}">
      <formula1>"Preceding,ModifiedFollowing,ModifiedPreceding,IMM,Actual,LME"</formula1>
    </dataValidation>
    <dataValidation type="list" allowBlank="1" showInputMessage="1" showErrorMessage="1" sqref="F23" xr:uid="{00000000-0002-0000-0A00-000009000000}">
      <formula1>"InArrears,InAdvance,InDiscount"</formula1>
    </dataValidation>
    <dataValidation type="list" allowBlank="1" showInputMessage="1" showErrorMessage="1" sqref="F36" xr:uid="{00000000-0002-0000-0A00-00000A000000}">
      <formula1>"COMPOUNDING,SIMPLE_AVERAGE,CALCULATE_AVERAGE,RESETRATE_MAX,RESETRATE_MIN,ADV_MIUNS_ARR,ADV_DIVIDE_ARR,ARR_DIVIDE_ADV"</formula1>
    </dataValidation>
    <dataValidation type="list" allowBlank="1" showInputMessage="1" showErrorMessage="1" sqref="I2" xr:uid="{00000000-0002-0000-0A00-00000B000000}">
      <formula1>"NONE,NEAREST,UP,DOWN,FRAC,TRUNC"</formula1>
    </dataValidation>
    <dataValidation type="list" allowBlank="1" showInputMessage="1" showErrorMessage="1" sqref="I10" xr:uid="{00000000-0002-0000-0A00-00000C000000}">
      <formula1>"INACTIVE,KNOCK_DOWN_IN,KNOCK_DOWN_OUT,KNOCK_UP_IN,KNOCK_UP_OUT"</formula1>
    </dataValidation>
    <dataValidation type="list" allowBlank="1" showInputMessage="1" showErrorMessage="1" sqref="I18" xr:uid="{00000000-0002-0000-0A00-00000D000000}">
      <formula1>"NO_PAY,EXACT_PAY,FULL_PAY"</formula1>
    </dataValidation>
    <dataValidation type="list" allowBlank="1" showInputMessage="1" showErrorMessage="1" sqref="I23" xr:uid="{00000000-0002-0000-0A00-00000E000000}">
      <formula1>"LINEAR,SABR"</formula1>
    </dataValidation>
    <dataValidation type="list" allowBlank="1" showInputMessage="1" showErrorMessage="1" sqref="I27" xr:uid="{00000000-0002-0000-0A00-00000F000000}">
      <formula1>"HAGAN,JOHNSONBLEND"</formula1>
    </dataValidation>
    <dataValidation type="list" allowBlank="1" showInputMessage="1" showErrorMessage="1" sqref="I32" xr:uid="{00000000-0002-0000-0A00-000010000000}">
      <formula1>"Pay,Receive"</formula1>
    </dataValidation>
    <dataValidation type="list" allowBlank="1" showInputMessage="1" showErrorMessage="1" sqref="I37" xr:uid="{00000000-0002-0000-0A00-000011000000}">
      <formula1>"DELIVERY,CASH,CASHZC"</formula1>
    </dataValidation>
    <dataValidation type="list" allowBlank="1" showInputMessage="1" showErrorMessage="1" sqref="I43" xr:uid="{00000000-0002-0000-0A00-000012000000}">
      <formula1>"CLOSE_TO_CLOSE,EWMA,LINXIAO,RISKMETRICS"</formula1>
    </dataValidation>
    <dataValidation type="list" allowBlank="1" showInputMessage="1" showErrorMessage="1" sqref="I49" xr:uid="{00000000-0002-0000-0A00-000013000000}">
      <formula1>"RETURN,LOG_RETURN"</formula1>
    </dataValidation>
    <dataValidation type="list" allowBlank="1" showInputMessage="1" showErrorMessage="1" sqref="L39" xr:uid="{00000000-0002-0000-0A00-000014000000}">
      <formula1>"ZERORATE,PARBOND"</formula1>
    </dataValidation>
    <dataValidation type="list" allowBlank="1" showInputMessage="1" showErrorMessage="1" sqref="L43" xr:uid="{00000000-0002-0000-0A00-000015000000}">
      <formula1>"FIXED_SIGMA,ZERORATE_VOL,PARBOND_VOL"</formula1>
    </dataValidation>
    <dataValidation type="list" allowBlank="1" showInputMessage="1" showErrorMessage="1" sqref="L48" xr:uid="{00000000-0002-0000-0A00-000016000000}">
      <formula1>"PUT,CALL,CALL_PUT,ASS,CNV,DCN,ETS"</formula1>
    </dataValidation>
    <dataValidation type="list" allowBlank="1" showInputMessage="1" showErrorMessage="1" sqref="F1" xr:uid="{00000000-0002-0000-0A00-000017000000}">
      <formula1>"NoFrequency,Once,Continuous"</formula1>
    </dataValidation>
    <dataValidation type="list" allowBlank="1" showInputMessage="1" showErrorMessage="1" sqref="C47" xr:uid="{00000000-0002-0000-0A00-000018000000}">
      <formula1>"Call,Put"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06139-CFF7-4751-AC24-18C9E4215F33}">
  <dimension ref="A1:O51"/>
  <sheetViews>
    <sheetView topLeftCell="B1" workbookViewId="0">
      <selection activeCell="C24" sqref="C24"/>
    </sheetView>
  </sheetViews>
  <sheetFormatPr defaultRowHeight="13.5" x14ac:dyDescent="0.15"/>
  <cols>
    <col min="1" max="1" width="13.75" hidden="1" customWidth="1"/>
    <col min="2" max="2" width="14.375" customWidth="1"/>
    <col min="3" max="3" width="14.875" customWidth="1"/>
    <col min="4" max="4" width="11.75" customWidth="1"/>
    <col min="5" max="5" width="11.375" customWidth="1"/>
    <col min="6" max="6" width="14.75" customWidth="1"/>
    <col min="7" max="7" width="17.375" customWidth="1"/>
    <col min="8" max="8" width="23" hidden="1" customWidth="1"/>
    <col min="9" max="9" width="21.875" customWidth="1"/>
    <col min="10" max="10" width="16.75" bestFit="1" customWidth="1"/>
    <col min="11" max="11" width="17.25" bestFit="1" customWidth="1"/>
    <col min="12" max="12" width="21.375" customWidth="1"/>
    <col min="13" max="13" width="19.375" customWidth="1"/>
    <col min="14" max="14" width="15.625" customWidth="1"/>
    <col min="15" max="15" width="15.75" customWidth="1"/>
    <col min="16" max="16" width="10" customWidth="1"/>
    <col min="17" max="18" width="11.375" customWidth="1"/>
    <col min="19" max="19" width="13" customWidth="1"/>
    <col min="20" max="20" width="12.75" customWidth="1"/>
    <col min="21" max="21" width="10.25" customWidth="1"/>
    <col min="23" max="23" width="15.875" customWidth="1"/>
  </cols>
  <sheetData>
    <row r="1" spans="1:15" s="7" customFormat="1" ht="22.5" x14ac:dyDescent="0.15">
      <c r="B1" s="8" t="s">
        <v>301</v>
      </c>
      <c r="C1" s="9"/>
      <c r="D1" s="9"/>
      <c r="E1" s="9"/>
      <c r="F1" s="10"/>
      <c r="G1" s="9"/>
      <c r="H1" s="9"/>
      <c r="I1" s="11"/>
      <c r="J1" s="9"/>
      <c r="K1" s="9"/>
    </row>
    <row r="2" spans="1:15" ht="14.25" thickBot="1" x14ac:dyDescent="0.2">
      <c r="B2" s="36" t="s">
        <v>300</v>
      </c>
      <c r="C2" s="37"/>
      <c r="D2" s="36"/>
      <c r="F2" s="36" t="s">
        <v>299</v>
      </c>
      <c r="G2" s="37"/>
    </row>
    <row r="3" spans="1:15" ht="15" thickTop="1" thickBot="1" x14ac:dyDescent="0.2">
      <c r="A3" t="s">
        <v>274</v>
      </c>
      <c r="B3" s="12" t="s">
        <v>194</v>
      </c>
      <c r="C3" s="13">
        <f>G3</f>
        <v>45888</v>
      </c>
      <c r="D3" s="12"/>
      <c r="F3" s="31" t="s">
        <v>194</v>
      </c>
      <c r="G3" s="32">
        <v>45888</v>
      </c>
    </row>
    <row r="4" spans="1:15" ht="15" thickTop="1" thickBot="1" x14ac:dyDescent="0.2">
      <c r="A4" t="s">
        <v>298</v>
      </c>
      <c r="B4" s="12" t="s">
        <v>197</v>
      </c>
      <c r="C4" s="12" t="s">
        <v>10</v>
      </c>
      <c r="D4" s="12"/>
      <c r="F4" s="31" t="s">
        <v>201</v>
      </c>
      <c r="G4" s="34" t="str">
        <f>_xll.McpCalendar("CNY")</f>
        <v>McpCalendar@4</v>
      </c>
      <c r="O4" s="14"/>
    </row>
    <row r="5" spans="1:15" ht="15" thickTop="1" thickBot="1" x14ac:dyDescent="0.2">
      <c r="A5" t="s">
        <v>297</v>
      </c>
      <c r="B5" s="12" t="s">
        <v>198</v>
      </c>
      <c r="C5" s="12" t="s">
        <v>86</v>
      </c>
      <c r="D5" s="12"/>
      <c r="O5" s="14"/>
    </row>
    <row r="6" spans="1:15" ht="15" thickTop="1" thickBot="1" x14ac:dyDescent="0.2">
      <c r="A6" t="s">
        <v>296</v>
      </c>
      <c r="B6" s="12" t="s">
        <v>281</v>
      </c>
      <c r="C6" s="15" t="s">
        <v>26</v>
      </c>
      <c r="D6" s="12"/>
      <c r="O6" s="14"/>
    </row>
    <row r="7" spans="1:15" ht="15" thickTop="1" thickBot="1" x14ac:dyDescent="0.2">
      <c r="A7" t="s">
        <v>295</v>
      </c>
      <c r="B7" s="12" t="s">
        <v>294</v>
      </c>
      <c r="C7" s="12" t="b">
        <v>0</v>
      </c>
      <c r="D7" s="12"/>
      <c r="G7" s="38"/>
      <c r="H7" s="26"/>
      <c r="O7" s="14"/>
    </row>
    <row r="8" spans="1:15" ht="15" thickTop="1" thickBot="1" x14ac:dyDescent="0.2">
      <c r="A8" t="s">
        <v>293</v>
      </c>
      <c r="B8" s="12" t="s">
        <v>292</v>
      </c>
      <c r="C8" s="16">
        <v>0</v>
      </c>
      <c r="D8" s="12"/>
      <c r="F8" s="17"/>
      <c r="G8" s="38"/>
      <c r="H8" s="26"/>
      <c r="O8" s="14"/>
    </row>
    <row r="9" spans="1:15" ht="15" thickTop="1" thickBot="1" x14ac:dyDescent="0.2">
      <c r="B9" s="12"/>
      <c r="C9" s="12"/>
      <c r="D9" s="12"/>
      <c r="F9" s="17"/>
      <c r="G9" s="38"/>
      <c r="H9" s="26"/>
      <c r="O9" s="14"/>
    </row>
    <row r="10" spans="1:15" ht="15" thickTop="1" thickBot="1" x14ac:dyDescent="0.2">
      <c r="B10" s="18" t="s">
        <v>291</v>
      </c>
      <c r="C10" s="19"/>
      <c r="D10" s="19"/>
      <c r="O10" s="14"/>
    </row>
    <row r="11" spans="1:15" ht="15" thickTop="1" thickBot="1" x14ac:dyDescent="0.2">
      <c r="B11" s="12" t="s">
        <v>290</v>
      </c>
      <c r="C11" s="12"/>
      <c r="D11" s="12"/>
      <c r="O11" s="14"/>
    </row>
    <row r="12" spans="1:15" ht="15" thickTop="1" thickBot="1" x14ac:dyDescent="0.2">
      <c r="B12" s="12" t="s">
        <v>289</v>
      </c>
      <c r="C12" s="34" t="str">
        <f>_xll.McpBillCurveData(I20:J21,C20:F25)</f>
        <v>McpBillCurveData@3</v>
      </c>
      <c r="D12" s="12"/>
      <c r="O12" s="14"/>
    </row>
    <row r="13" spans="1:15" ht="15" thickTop="1" thickBot="1" x14ac:dyDescent="0.2">
      <c r="B13" s="12" t="s">
        <v>288</v>
      </c>
      <c r="C13" s="34" t="str">
        <f>I27</f>
        <v>McpVanillaSwapCurveData@3</v>
      </c>
      <c r="D13" s="12"/>
      <c r="O13" s="14"/>
    </row>
    <row r="14" spans="1:15" ht="15" thickTop="1" thickBot="1" x14ac:dyDescent="0.2">
      <c r="B14" s="18" t="s">
        <v>287</v>
      </c>
      <c r="C14" s="19"/>
      <c r="D14" s="19"/>
      <c r="O14" s="14"/>
    </row>
    <row r="15" spans="1:15" ht="15" thickTop="1" thickBot="1" x14ac:dyDescent="0.2">
      <c r="B15" s="12" t="s">
        <v>199</v>
      </c>
      <c r="C15" s="12" t="str">
        <f>_xll.McpCalibrationSet(C12:C13)</f>
        <v>McpCalibrationSet@3</v>
      </c>
      <c r="D15" s="12"/>
      <c r="O15" s="14"/>
    </row>
    <row r="16" spans="1:15" ht="15" thickTop="1" thickBot="1" x14ac:dyDescent="0.2">
      <c r="B16" s="12" t="s">
        <v>286</v>
      </c>
      <c r="C16" s="34" t="str">
        <f>_xll.McpSwapCurve(B3:C15)</f>
        <v>McpSwapCurve@3</v>
      </c>
      <c r="D16" s="12"/>
      <c r="O16" s="14"/>
    </row>
    <row r="17" spans="1:15" ht="14.25" thickTop="1" x14ac:dyDescent="0.15">
      <c r="O17" s="14"/>
    </row>
    <row r="18" spans="1:15" x14ac:dyDescent="0.15">
      <c r="J18" s="29"/>
      <c r="O18" s="14"/>
    </row>
    <row r="19" spans="1:15" ht="14.25" thickBot="1" x14ac:dyDescent="0.2">
      <c r="B19" s="36" t="s">
        <v>285</v>
      </c>
      <c r="C19" s="37"/>
      <c r="D19" s="36"/>
      <c r="E19" s="36"/>
      <c r="F19" s="37"/>
      <c r="I19" s="36" t="s">
        <v>284</v>
      </c>
      <c r="J19" s="37"/>
      <c r="O19" s="14"/>
    </row>
    <row r="20" spans="1:15" ht="15" thickTop="1" thickBot="1" x14ac:dyDescent="0.2">
      <c r="B20" s="19" t="s">
        <v>283</v>
      </c>
      <c r="C20" s="19" t="s">
        <v>278</v>
      </c>
      <c r="D20" s="19" t="s">
        <v>282</v>
      </c>
      <c r="E20" s="19" t="s">
        <v>276</v>
      </c>
      <c r="F20" s="19" t="s">
        <v>275</v>
      </c>
      <c r="I20" s="31" t="s">
        <v>281</v>
      </c>
      <c r="J20" s="32" t="s">
        <v>7</v>
      </c>
      <c r="O20" s="14"/>
    </row>
    <row r="21" spans="1:15" ht="15" thickTop="1" thickBot="1" x14ac:dyDescent="0.2">
      <c r="B21" s="1"/>
      <c r="C21" s="12">
        <v>45889</v>
      </c>
      <c r="D21" s="33">
        <v>1.436E-2</v>
      </c>
      <c r="E21" s="20">
        <v>0</v>
      </c>
      <c r="F21" s="21" t="s">
        <v>258</v>
      </c>
      <c r="I21" s="31" t="s">
        <v>200</v>
      </c>
      <c r="J21" s="32">
        <f>C3</f>
        <v>45888</v>
      </c>
      <c r="O21" s="14"/>
    </row>
    <row r="22" spans="1:15" ht="15" thickTop="1" thickBot="1" x14ac:dyDescent="0.2">
      <c r="C22" s="12">
        <v>45897</v>
      </c>
      <c r="D22" s="33">
        <v>1.4829999999999999E-2</v>
      </c>
      <c r="E22" s="20">
        <v>0</v>
      </c>
      <c r="F22" s="21" t="s">
        <v>258</v>
      </c>
      <c r="O22" s="14"/>
    </row>
    <row r="23" spans="1:15" ht="15" thickTop="1" thickBot="1" x14ac:dyDescent="0.2">
      <c r="C23" s="12">
        <v>45904</v>
      </c>
      <c r="D23" s="33">
        <v>1.537E-2</v>
      </c>
      <c r="E23" s="20">
        <v>0</v>
      </c>
      <c r="F23" s="21" t="s">
        <v>258</v>
      </c>
      <c r="O23" s="14"/>
    </row>
    <row r="24" spans="1:15" ht="15" thickTop="1" thickBot="1" x14ac:dyDescent="0.2">
      <c r="C24" s="12">
        <v>45922</v>
      </c>
      <c r="D24" s="33">
        <v>1.528E-2</v>
      </c>
      <c r="E24" s="20">
        <v>0</v>
      </c>
      <c r="F24" s="21" t="s">
        <v>258</v>
      </c>
      <c r="J24" s="29"/>
      <c r="O24" s="14"/>
    </row>
    <row r="25" spans="1:15" ht="15" thickTop="1" thickBot="1" x14ac:dyDescent="0.2">
      <c r="C25" s="12">
        <v>45982</v>
      </c>
      <c r="D25" s="33">
        <v>1.549E-2</v>
      </c>
      <c r="E25" s="20">
        <v>0</v>
      </c>
      <c r="F25" s="21" t="s">
        <v>258</v>
      </c>
      <c r="O25" s="14"/>
    </row>
    <row r="26" spans="1:15" ht="14.25" thickTop="1" x14ac:dyDescent="0.15">
      <c r="O26" s="14"/>
    </row>
    <row r="27" spans="1:15" ht="14.25" thickBot="1" x14ac:dyDescent="0.2">
      <c r="I27" s="34" t="str">
        <f>_xll.McpVanillaSwapCurveData(I30:J44,C30:F39,,,,"VP|HD")</f>
        <v>McpVanillaSwapCurveData@3</v>
      </c>
    </row>
    <row r="28" spans="1:15" ht="14.25" thickTop="1" x14ac:dyDescent="0.15"/>
    <row r="29" spans="1:15" ht="14.25" thickBot="1" x14ac:dyDescent="0.2">
      <c r="B29" s="36" t="s">
        <v>280</v>
      </c>
      <c r="C29" s="37"/>
      <c r="D29" s="36"/>
      <c r="E29" s="36"/>
      <c r="F29" s="37"/>
      <c r="H29" s="36"/>
      <c r="I29" s="36" t="s">
        <v>279</v>
      </c>
      <c r="J29" s="36"/>
    </row>
    <row r="30" spans="1:15" ht="15" thickTop="1" thickBot="1" x14ac:dyDescent="0.2">
      <c r="B30" s="19"/>
      <c r="C30" s="19" t="s">
        <v>278</v>
      </c>
      <c r="D30" s="19" t="s">
        <v>277</v>
      </c>
      <c r="E30" s="19" t="s">
        <v>276</v>
      </c>
      <c r="F30" s="19" t="s">
        <v>275</v>
      </c>
      <c r="H30" s="35" t="s">
        <v>274</v>
      </c>
      <c r="I30" s="31" t="s">
        <v>273</v>
      </c>
      <c r="J30" s="32">
        <f>G3</f>
        <v>45888</v>
      </c>
    </row>
    <row r="31" spans="1:15" ht="16.5" thickTop="1" thickBot="1" x14ac:dyDescent="0.2">
      <c r="A31" s="1"/>
      <c r="B31" s="22"/>
      <c r="C31" s="12">
        <v>46076</v>
      </c>
      <c r="D31" s="33">
        <v>1.5952999999999998E-2</v>
      </c>
      <c r="E31" s="20">
        <v>0</v>
      </c>
      <c r="F31" s="21" t="s">
        <v>258</v>
      </c>
      <c r="H31" s="5" t="s">
        <v>272</v>
      </c>
      <c r="I31" s="31" t="s">
        <v>271</v>
      </c>
      <c r="J31" s="30">
        <v>1</v>
      </c>
    </row>
    <row r="32" spans="1:15" ht="16.5" thickTop="1" thickBot="1" x14ac:dyDescent="0.2">
      <c r="B32" s="22"/>
      <c r="C32" s="12">
        <v>46163</v>
      </c>
      <c r="D32" s="33">
        <v>1.6070999999999998E-2</v>
      </c>
      <c r="E32" s="20">
        <v>0</v>
      </c>
      <c r="F32" s="21" t="s">
        <v>258</v>
      </c>
      <c r="H32" s="5" t="s">
        <v>270</v>
      </c>
      <c r="I32" s="31" t="s">
        <v>201</v>
      </c>
      <c r="J32" s="34" t="str">
        <f>G4</f>
        <v>McpCalendar@4</v>
      </c>
    </row>
    <row r="33" spans="2:10" ht="16.5" thickTop="1" thickBot="1" x14ac:dyDescent="0.2">
      <c r="B33" s="22"/>
      <c r="C33" s="12">
        <v>46255</v>
      </c>
      <c r="D33" s="33">
        <v>1.6049999999999998E-2</v>
      </c>
      <c r="E33" s="20">
        <v>0</v>
      </c>
      <c r="F33" s="21" t="s">
        <v>258</v>
      </c>
      <c r="H33" t="s">
        <v>269</v>
      </c>
      <c r="I33" s="31" t="s">
        <v>268</v>
      </c>
      <c r="J33" s="32" t="s">
        <v>70</v>
      </c>
    </row>
    <row r="34" spans="2:10" ht="16.5" thickTop="1" thickBot="1" x14ac:dyDescent="0.2">
      <c r="B34" s="22"/>
      <c r="C34" s="12">
        <v>46622</v>
      </c>
      <c r="D34" s="33">
        <v>1.5852000000000002E-2</v>
      </c>
      <c r="E34" s="20">
        <v>0</v>
      </c>
      <c r="F34" s="21" t="s">
        <v>258</v>
      </c>
      <c r="H34" t="s">
        <v>267</v>
      </c>
      <c r="I34" s="31" t="s">
        <v>266</v>
      </c>
      <c r="J34" s="32" t="s">
        <v>77</v>
      </c>
    </row>
    <row r="35" spans="2:10" ht="16.5" thickTop="1" thickBot="1" x14ac:dyDescent="0.2">
      <c r="B35" s="22"/>
      <c r="C35" s="12">
        <v>46986</v>
      </c>
      <c r="D35" s="33">
        <v>1.6074999999999999E-2</v>
      </c>
      <c r="E35" s="20">
        <v>0</v>
      </c>
      <c r="F35" s="21" t="s">
        <v>258</v>
      </c>
      <c r="H35" s="5" t="s">
        <v>265</v>
      </c>
      <c r="I35" s="31" t="s">
        <v>264</v>
      </c>
      <c r="J35" s="32" t="s">
        <v>37</v>
      </c>
    </row>
    <row r="36" spans="2:10" ht="16.5" thickTop="1" thickBot="1" x14ac:dyDescent="0.2">
      <c r="B36" s="22"/>
      <c r="C36" s="12">
        <v>47351</v>
      </c>
      <c r="D36" s="33">
        <v>1.6437E-2</v>
      </c>
      <c r="E36" s="20">
        <v>0</v>
      </c>
      <c r="F36" s="21" t="s">
        <v>258</v>
      </c>
      <c r="H36" s="5" t="s">
        <v>263</v>
      </c>
      <c r="I36" s="31" t="s">
        <v>262</v>
      </c>
      <c r="J36" s="32" t="s">
        <v>37</v>
      </c>
    </row>
    <row r="37" spans="2:10" ht="16.5" thickTop="1" thickBot="1" x14ac:dyDescent="0.2">
      <c r="B37" s="22"/>
      <c r="C37" s="12">
        <v>47716</v>
      </c>
      <c r="D37" s="33">
        <v>1.6761999999999999E-2</v>
      </c>
      <c r="E37" s="20">
        <v>0</v>
      </c>
      <c r="F37" s="21" t="s">
        <v>258</v>
      </c>
      <c r="H37" s="5" t="s">
        <v>261</v>
      </c>
      <c r="I37" s="31" t="s">
        <v>202</v>
      </c>
      <c r="J37" s="32" t="s">
        <v>7</v>
      </c>
    </row>
    <row r="38" spans="2:10" ht="16.5" thickTop="1" thickBot="1" x14ac:dyDescent="0.2">
      <c r="B38" s="22"/>
      <c r="C38" s="12">
        <v>48449</v>
      </c>
      <c r="D38" s="33">
        <v>1.7205000000000002E-2</v>
      </c>
      <c r="E38" s="20">
        <v>0</v>
      </c>
      <c r="F38" s="21" t="s">
        <v>258</v>
      </c>
      <c r="H38" s="5" t="s">
        <v>260</v>
      </c>
      <c r="I38" s="31" t="s">
        <v>203</v>
      </c>
      <c r="J38" s="32" t="s">
        <v>259</v>
      </c>
    </row>
    <row r="39" spans="2:10" ht="16.5" thickTop="1" thickBot="1" x14ac:dyDescent="0.2">
      <c r="B39" s="22"/>
      <c r="C39" s="12">
        <v>49542</v>
      </c>
      <c r="D39" s="33">
        <v>1.7538000000000002E-2</v>
      </c>
      <c r="E39" s="20">
        <v>0</v>
      </c>
      <c r="F39" s="21" t="s">
        <v>258</v>
      </c>
      <c r="H39" s="5" t="s">
        <v>257</v>
      </c>
      <c r="I39" s="31" t="s">
        <v>204</v>
      </c>
      <c r="J39" s="32" t="b">
        <v>1</v>
      </c>
    </row>
    <row r="40" spans="2:10" ht="15" thickTop="1" thickBot="1" x14ac:dyDescent="0.2">
      <c r="H40" s="5" t="s">
        <v>256</v>
      </c>
      <c r="I40" s="31" t="s">
        <v>255</v>
      </c>
      <c r="J40" s="32" t="s">
        <v>254</v>
      </c>
    </row>
    <row r="41" spans="2:10" ht="15" thickTop="1" thickBot="1" x14ac:dyDescent="0.2">
      <c r="H41" s="5" t="s">
        <v>253</v>
      </c>
      <c r="I41" s="31" t="s">
        <v>252</v>
      </c>
      <c r="J41" s="32" t="s">
        <v>107</v>
      </c>
    </row>
    <row r="42" spans="2:10" ht="15" thickTop="1" thickBot="1" x14ac:dyDescent="0.2">
      <c r="D42" s="17"/>
      <c r="H42" s="5" t="s">
        <v>251</v>
      </c>
      <c r="I42" s="31" t="s">
        <v>205</v>
      </c>
      <c r="J42" s="32" t="b">
        <v>1</v>
      </c>
    </row>
    <row r="43" spans="2:10" ht="15" thickTop="1" thickBot="1" x14ac:dyDescent="0.2">
      <c r="H43" s="5" t="s">
        <v>251</v>
      </c>
      <c r="I43" s="31" t="s">
        <v>206</v>
      </c>
      <c r="J43" s="30">
        <v>1</v>
      </c>
    </row>
    <row r="44" spans="2:10" ht="15" thickTop="1" thickBot="1" x14ac:dyDescent="0.2">
      <c r="H44" s="5" t="s">
        <v>250</v>
      </c>
      <c r="I44" s="31" t="s">
        <v>249</v>
      </c>
      <c r="J44" s="30">
        <v>0</v>
      </c>
    </row>
    <row r="45" spans="2:10" ht="14.25" thickTop="1" x14ac:dyDescent="0.15">
      <c r="H45" s="5"/>
    </row>
    <row r="51" s="23" customFormat="1" x14ac:dyDescent="0.15"/>
  </sheetData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57"/>
  <sheetViews>
    <sheetView tabSelected="1" zoomScale="90" zoomScaleNormal="90" workbookViewId="0">
      <selection activeCell="D23" sqref="D23"/>
    </sheetView>
  </sheetViews>
  <sheetFormatPr defaultRowHeight="13.5" x14ac:dyDescent="0.15"/>
  <cols>
    <col min="1" max="1" width="23.875" bestFit="1" customWidth="1"/>
    <col min="2" max="2" width="27.75" customWidth="1"/>
    <col min="3" max="3" width="9.875" customWidth="1"/>
    <col min="4" max="4" width="9.125" customWidth="1"/>
    <col min="5" max="5" width="15.625" customWidth="1"/>
    <col min="6" max="6" width="10.875" customWidth="1"/>
    <col min="8" max="8" width="10.375" bestFit="1" customWidth="1"/>
    <col min="9" max="9" width="20.75" customWidth="1"/>
    <col min="10" max="10" width="10.25" customWidth="1"/>
    <col min="15" max="15" width="9.375" bestFit="1" customWidth="1"/>
  </cols>
  <sheetData>
    <row r="1" spans="1:30" ht="14.25" thickBot="1" x14ac:dyDescent="0.2">
      <c r="A1" s="36" t="s">
        <v>302</v>
      </c>
      <c r="B1" s="37"/>
      <c r="C1" s="36"/>
    </row>
    <row r="2" spans="1:30" ht="16.5" thickTop="1" thickBot="1" x14ac:dyDescent="0.25">
      <c r="A2" s="31" t="s">
        <v>194</v>
      </c>
      <c r="B2" s="32">
        <v>45888</v>
      </c>
      <c r="C2" s="1"/>
      <c r="D2" t="s">
        <v>195</v>
      </c>
      <c r="E2" s="40">
        <v>-0.02</v>
      </c>
      <c r="F2" s="40">
        <v>-1.4999999999999999E-2</v>
      </c>
      <c r="G2" s="40">
        <v>-1.2500000000000001E-2</v>
      </c>
      <c r="H2" s="40">
        <v>-0.01</v>
      </c>
      <c r="I2" s="40">
        <v>-7.4999999999999997E-3</v>
      </c>
      <c r="J2" s="40">
        <v>-5.0000000000000001E-3</v>
      </c>
      <c r="K2" s="40">
        <v>-2.5000000000000001E-3</v>
      </c>
      <c r="L2" s="40">
        <v>0</v>
      </c>
      <c r="M2" s="40">
        <v>2.5000000000000001E-3</v>
      </c>
      <c r="N2" s="40">
        <v>5.0000000000000001E-3</v>
      </c>
      <c r="O2" s="40">
        <v>7.4999999999999997E-3</v>
      </c>
      <c r="P2" s="40">
        <v>0.01</v>
      </c>
      <c r="Q2" s="40">
        <v>1.2500000000000001E-2</v>
      </c>
      <c r="R2" s="40">
        <v>1.4999999999999999E-2</v>
      </c>
      <c r="S2" s="40">
        <v>0.02</v>
      </c>
      <c r="T2" s="24"/>
      <c r="U2" s="24"/>
      <c r="V2" s="24"/>
      <c r="W2" s="24"/>
      <c r="X2" s="24"/>
      <c r="Y2" s="24"/>
      <c r="Z2" s="24"/>
      <c r="AA2" s="24"/>
      <c r="AB2" s="24"/>
    </row>
    <row r="3" spans="1:30" ht="16.5" thickTop="1" thickBot="1" x14ac:dyDescent="0.25">
      <c r="A3" s="31" t="s">
        <v>142</v>
      </c>
      <c r="B3" s="30" t="s">
        <v>207</v>
      </c>
      <c r="D3" s="12" t="s">
        <v>132</v>
      </c>
      <c r="E3" s="21">
        <v>130.66999999999999</v>
      </c>
      <c r="F3" s="21">
        <v>119.78</v>
      </c>
      <c r="G3" s="21">
        <v>114.14</v>
      </c>
      <c r="H3" s="21">
        <v>108.35999999999999</v>
      </c>
      <c r="I3" s="21">
        <v>102.45</v>
      </c>
      <c r="J3" s="21">
        <v>96.4</v>
      </c>
      <c r="K3" s="21">
        <v>90.23</v>
      </c>
      <c r="L3" s="21">
        <v>83.94</v>
      </c>
      <c r="M3" s="21">
        <v>77.55</v>
      </c>
      <c r="N3" s="21">
        <v>71.13</v>
      </c>
      <c r="O3" s="21">
        <v>64.8</v>
      </c>
      <c r="P3" s="21">
        <v>58.89</v>
      </c>
      <c r="Q3" s="21">
        <v>54.2</v>
      </c>
      <c r="R3" s="21">
        <v>52.5</v>
      </c>
      <c r="S3" s="21">
        <v>62.11</v>
      </c>
      <c r="T3" s="24"/>
      <c r="U3" s="24"/>
      <c r="V3" s="24"/>
      <c r="W3" s="24"/>
      <c r="X3" s="24"/>
      <c r="Y3" s="24"/>
      <c r="Z3" s="24"/>
      <c r="AA3" s="24"/>
      <c r="AB3" s="24"/>
    </row>
    <row r="4" spans="1:30" ht="16.5" thickTop="1" thickBot="1" x14ac:dyDescent="0.25">
      <c r="A4" s="31" t="s">
        <v>143</v>
      </c>
      <c r="B4" s="30" t="s">
        <v>208</v>
      </c>
      <c r="D4" s="12" t="s">
        <v>133</v>
      </c>
      <c r="E4" s="21">
        <v>132.75</v>
      </c>
      <c r="F4" s="21">
        <v>121.56</v>
      </c>
      <c r="G4" s="21">
        <v>115.77</v>
      </c>
      <c r="H4" s="21">
        <v>109.85000000000001</v>
      </c>
      <c r="I4" s="21">
        <v>103.79</v>
      </c>
      <c r="J4" s="21">
        <v>97.59</v>
      </c>
      <c r="K4" s="21">
        <v>91.28</v>
      </c>
      <c r="L4" s="21">
        <v>84.85</v>
      </c>
      <c r="M4" s="21">
        <v>78.33</v>
      </c>
      <c r="N4" s="21">
        <v>71.8</v>
      </c>
      <c r="O4" s="21">
        <v>65.42</v>
      </c>
      <c r="P4" s="21">
        <v>59.57</v>
      </c>
      <c r="Q4" s="21">
        <v>55.19</v>
      </c>
      <c r="R4" s="21">
        <v>54.1</v>
      </c>
      <c r="S4" s="21">
        <v>64.59</v>
      </c>
      <c r="T4" s="24"/>
      <c r="U4" s="24"/>
      <c r="V4" s="24"/>
      <c r="W4" s="24"/>
      <c r="X4" s="24"/>
      <c r="Y4" s="24"/>
      <c r="Z4" s="24"/>
      <c r="AA4" s="24"/>
      <c r="AB4" s="24"/>
    </row>
    <row r="5" spans="1:30" ht="16.5" thickTop="1" thickBot="1" x14ac:dyDescent="0.25">
      <c r="A5" s="31" t="s">
        <v>144</v>
      </c>
      <c r="B5" s="32" t="s">
        <v>145</v>
      </c>
      <c r="D5" s="12" t="s">
        <v>134</v>
      </c>
      <c r="E5" s="21">
        <v>133.46</v>
      </c>
      <c r="F5" s="21">
        <v>122.29</v>
      </c>
      <c r="G5" s="21">
        <v>116.5</v>
      </c>
      <c r="H5" s="21">
        <v>110.57999999999998</v>
      </c>
      <c r="I5" s="21">
        <v>104.51000000000002</v>
      </c>
      <c r="J5" s="21">
        <v>98.31</v>
      </c>
      <c r="K5" s="21">
        <v>91.97</v>
      </c>
      <c r="L5" s="21">
        <v>85.5</v>
      </c>
      <c r="M5" s="21">
        <v>78.930000000000007</v>
      </c>
      <c r="N5" s="21">
        <v>72.3</v>
      </c>
      <c r="O5" s="21">
        <v>65.75</v>
      </c>
      <c r="P5" s="21">
        <v>59.62</v>
      </c>
      <c r="Q5" s="21">
        <v>54.77000000000001</v>
      </c>
      <c r="R5" s="21">
        <v>52.94</v>
      </c>
      <c r="S5" s="21">
        <v>61.970000000000006</v>
      </c>
      <c r="T5" s="24"/>
      <c r="U5" s="24"/>
      <c r="V5" s="24"/>
      <c r="W5" s="24"/>
      <c r="X5" s="24"/>
      <c r="Y5" s="24"/>
      <c r="Z5" s="24"/>
      <c r="AA5" s="24"/>
      <c r="AB5" s="24"/>
    </row>
    <row r="6" spans="1:30" ht="16.5" thickTop="1" thickBot="1" x14ac:dyDescent="0.25">
      <c r="A6" s="31" t="s">
        <v>146</v>
      </c>
      <c r="B6" s="32" t="s">
        <v>3</v>
      </c>
      <c r="D6" s="12" t="s">
        <v>135</v>
      </c>
      <c r="E6" s="21">
        <v>131.76</v>
      </c>
      <c r="F6" s="21">
        <v>121.06000000000002</v>
      </c>
      <c r="G6" s="21">
        <v>115.5</v>
      </c>
      <c r="H6" s="21">
        <v>109.79999999999998</v>
      </c>
      <c r="I6" s="21">
        <v>103.95999999999998</v>
      </c>
      <c r="J6" s="21">
        <v>97.98</v>
      </c>
      <c r="K6" s="21">
        <v>91.86</v>
      </c>
      <c r="L6" s="21">
        <v>85.6</v>
      </c>
      <c r="M6" s="21">
        <v>79.209999999999994</v>
      </c>
      <c r="N6" s="21">
        <v>72.739999999999995</v>
      </c>
      <c r="O6" s="21">
        <v>66.290000000000006</v>
      </c>
      <c r="P6" s="21">
        <v>60.13</v>
      </c>
      <c r="Q6" s="21">
        <v>54.98</v>
      </c>
      <c r="R6" s="21">
        <v>52.38</v>
      </c>
      <c r="S6" s="21">
        <v>59.20000000000001</v>
      </c>
      <c r="T6" s="24"/>
      <c r="U6" s="24"/>
      <c r="V6" s="24"/>
      <c r="W6" s="24"/>
      <c r="X6" s="24"/>
      <c r="Y6" s="24"/>
      <c r="Z6" s="24"/>
      <c r="AA6" s="24"/>
      <c r="AB6" s="24"/>
    </row>
    <row r="7" spans="1:30" ht="16.5" thickTop="1" thickBot="1" x14ac:dyDescent="0.25">
      <c r="A7" s="31" t="s">
        <v>136</v>
      </c>
      <c r="B7" s="32" t="s">
        <v>137</v>
      </c>
      <c r="D7" s="12" t="s">
        <v>138</v>
      </c>
      <c r="E7" s="21">
        <v>126.86999999999999</v>
      </c>
      <c r="F7" s="21">
        <v>116.94</v>
      </c>
      <c r="G7" s="21">
        <v>111.79</v>
      </c>
      <c r="H7" s="21">
        <v>106.49</v>
      </c>
      <c r="I7" s="21">
        <v>101.07</v>
      </c>
      <c r="J7" s="21">
        <v>95.5</v>
      </c>
      <c r="K7" s="21">
        <v>89.8</v>
      </c>
      <c r="L7" s="21">
        <v>83.95</v>
      </c>
      <c r="M7" s="21">
        <v>77.98</v>
      </c>
      <c r="N7" s="21">
        <v>71.92</v>
      </c>
      <c r="O7" s="21">
        <v>65.84</v>
      </c>
      <c r="P7" s="21">
        <v>59.99</v>
      </c>
      <c r="Q7" s="21">
        <v>54.96</v>
      </c>
      <c r="R7" s="21">
        <v>52.1</v>
      </c>
      <c r="S7" s="21">
        <v>57.29</v>
      </c>
      <c r="T7" s="24"/>
      <c r="U7" s="24"/>
      <c r="V7" s="24"/>
      <c r="W7" s="24"/>
      <c r="X7" s="24"/>
      <c r="Y7" s="24"/>
      <c r="Z7" s="24"/>
      <c r="AA7" s="24"/>
      <c r="AB7" s="24"/>
    </row>
    <row r="8" spans="1:30" ht="16.5" thickTop="1" thickBot="1" x14ac:dyDescent="0.25">
      <c r="A8" s="31" t="s">
        <v>147</v>
      </c>
      <c r="B8" s="32" t="s">
        <v>85</v>
      </c>
      <c r="D8" s="12" t="s">
        <v>139</v>
      </c>
      <c r="E8" s="21">
        <v>115.57</v>
      </c>
      <c r="F8" s="21">
        <v>107.24000000000001</v>
      </c>
      <c r="G8" s="21">
        <v>102.90000000000002</v>
      </c>
      <c r="H8" s="21">
        <v>98.44</v>
      </c>
      <c r="I8" s="21">
        <v>93.87</v>
      </c>
      <c r="J8" s="21">
        <v>89.17</v>
      </c>
      <c r="K8" s="21">
        <v>84.35</v>
      </c>
      <c r="L8" s="21">
        <v>79.400000000000006</v>
      </c>
      <c r="M8" s="21">
        <v>74.34</v>
      </c>
      <c r="N8" s="21">
        <v>69.180000000000007</v>
      </c>
      <c r="O8" s="21">
        <v>63.99</v>
      </c>
      <c r="P8" s="21">
        <v>58.930000000000007</v>
      </c>
      <c r="Q8" s="21">
        <v>54.44</v>
      </c>
      <c r="R8" s="21">
        <v>51.55</v>
      </c>
      <c r="S8" s="21">
        <v>54.14</v>
      </c>
      <c r="T8" s="24"/>
      <c r="U8" s="24"/>
      <c r="V8" s="24"/>
      <c r="W8" s="24"/>
      <c r="X8" s="24"/>
      <c r="Y8" s="24"/>
      <c r="Z8" s="24"/>
      <c r="AA8" s="24"/>
      <c r="AB8" s="24"/>
    </row>
    <row r="9" spans="1:30" ht="15" thickTop="1" thickBot="1" x14ac:dyDescent="0.2">
      <c r="A9" s="31" t="s">
        <v>148</v>
      </c>
      <c r="B9" s="32" t="s">
        <v>84</v>
      </c>
      <c r="E9" s="4"/>
    </row>
    <row r="10" spans="1:30" ht="15" thickTop="1" thickBot="1" x14ac:dyDescent="0.2">
      <c r="A10" s="31" t="s">
        <v>149</v>
      </c>
      <c r="B10" s="32" t="s">
        <v>86</v>
      </c>
      <c r="E10" s="4"/>
    </row>
    <row r="11" spans="1:30" ht="15" thickTop="1" thickBot="1" x14ac:dyDescent="0.2">
      <c r="A11" s="31" t="s">
        <v>150</v>
      </c>
      <c r="B11" s="32" t="s">
        <v>140</v>
      </c>
      <c r="E11" s="4"/>
    </row>
    <row r="12" spans="1:30" ht="15" thickTop="1" thickBot="1" x14ac:dyDescent="0.2">
      <c r="A12" s="31" t="s">
        <v>151</v>
      </c>
      <c r="B12" s="30">
        <v>0</v>
      </c>
      <c r="E12" s="4"/>
    </row>
    <row r="13" spans="1:30" ht="15" thickTop="1" thickBot="1" x14ac:dyDescent="0.2">
      <c r="A13" s="31" t="s">
        <v>152</v>
      </c>
      <c r="B13" s="41" t="str">
        <f>_xll.McpCalendar("CNY")</f>
        <v>McpCalendar@5</v>
      </c>
      <c r="E13" s="4"/>
    </row>
    <row r="14" spans="1:30" ht="15" thickTop="1" thickBot="1" x14ac:dyDescent="0.2">
      <c r="A14" s="31" t="s">
        <v>153</v>
      </c>
      <c r="B14" s="41" t="str">
        <f>'SHIBOR3M Curve'!C16</f>
        <v>McpSwapCurve@3</v>
      </c>
      <c r="E14" s="4"/>
    </row>
    <row r="15" spans="1:30" ht="15" thickTop="1" thickBot="1" x14ac:dyDescent="0.2">
      <c r="A15" s="31" t="s">
        <v>154</v>
      </c>
      <c r="B15" s="41" t="str">
        <f>B14</f>
        <v>McpSwapCurve@3</v>
      </c>
      <c r="E15" s="4"/>
    </row>
    <row r="16" spans="1:30" ht="15.75" thickTop="1" x14ac:dyDescent="0.2">
      <c r="V16" s="24"/>
      <c r="W16" s="24"/>
      <c r="X16" s="24"/>
      <c r="Y16" s="24"/>
      <c r="Z16" s="24"/>
      <c r="AA16" s="24"/>
      <c r="AB16" s="24"/>
      <c r="AC16" s="24"/>
      <c r="AD16" s="24"/>
    </row>
    <row r="18" spans="1:11" ht="14.25" thickBot="1" x14ac:dyDescent="0.2">
      <c r="B18" s="34" t="str">
        <f>_xll.McpCapVolStripping(D2:S8,A2:B15)</f>
        <v>McpCapVolStripping@0</v>
      </c>
      <c r="F18" s="1"/>
    </row>
    <row r="19" spans="1:11" ht="14.25" thickTop="1" x14ac:dyDescent="0.15">
      <c r="J19" s="1"/>
    </row>
    <row r="20" spans="1:11" x14ac:dyDescent="0.15">
      <c r="B20" s="1"/>
      <c r="J20" s="1"/>
    </row>
    <row r="21" spans="1:11" x14ac:dyDescent="0.15">
      <c r="B21" s="3"/>
      <c r="J21" s="1"/>
    </row>
    <row r="22" spans="1:11" x14ac:dyDescent="0.15">
      <c r="A22" s="1"/>
      <c r="J22" s="1"/>
    </row>
    <row r="23" spans="1:11" x14ac:dyDescent="0.15">
      <c r="D23" t="s">
        <v>305</v>
      </c>
      <c r="J23" s="1"/>
    </row>
    <row r="24" spans="1:11" x14ac:dyDescent="0.15">
      <c r="J24" s="1"/>
    </row>
    <row r="27" spans="1:11" x14ac:dyDescent="0.15">
      <c r="H27" s="1"/>
      <c r="K27" s="3"/>
    </row>
    <row r="28" spans="1:11" x14ac:dyDescent="0.15">
      <c r="H28" s="1"/>
      <c r="K28" s="3"/>
    </row>
    <row r="29" spans="1:11" x14ac:dyDescent="0.15">
      <c r="B29" s="39"/>
      <c r="H29" s="1"/>
      <c r="K29" s="3"/>
    </row>
    <row r="30" spans="1:11" x14ac:dyDescent="0.15">
      <c r="H30" s="1"/>
      <c r="K30" s="3"/>
    </row>
    <row r="31" spans="1:11" x14ac:dyDescent="0.15">
      <c r="H31" s="1"/>
      <c r="K31" s="3"/>
    </row>
    <row r="40" spans="6:24" ht="15.75" x14ac:dyDescent="0.25">
      <c r="F40" s="25"/>
      <c r="G40" s="24"/>
      <c r="H40" s="24"/>
      <c r="I40" s="24"/>
      <c r="J40" s="24"/>
      <c r="K40" s="24"/>
      <c r="L40" s="24"/>
    </row>
    <row r="41" spans="6:24" ht="15.75" x14ac:dyDescent="0.25">
      <c r="F41" s="25"/>
      <c r="G41" s="24"/>
      <c r="H41" s="24"/>
      <c r="I41" s="24"/>
      <c r="J41" s="24"/>
      <c r="K41" s="24"/>
      <c r="L41" s="24"/>
    </row>
    <row r="42" spans="6:24" ht="15.75" x14ac:dyDescent="0.25">
      <c r="F42" s="25"/>
      <c r="G42" s="24"/>
      <c r="H42" s="24"/>
      <c r="I42" s="24"/>
      <c r="J42" s="24"/>
      <c r="K42" s="24"/>
      <c r="L42" s="24"/>
    </row>
    <row r="43" spans="6:24" ht="15.75" x14ac:dyDescent="0.25">
      <c r="F43" s="25"/>
      <c r="G43" s="24"/>
      <c r="H43" s="24"/>
      <c r="I43" s="24"/>
      <c r="J43" s="24"/>
      <c r="K43" s="24"/>
      <c r="L43" s="24"/>
    </row>
    <row r="44" spans="6:24" ht="15.75" x14ac:dyDescent="0.25">
      <c r="F44" s="25"/>
      <c r="G44" s="24"/>
      <c r="H44" s="24"/>
      <c r="I44" s="24"/>
      <c r="J44" s="24"/>
      <c r="K44" s="24"/>
      <c r="L44" s="24"/>
    </row>
    <row r="45" spans="6:24" ht="15.75" x14ac:dyDescent="0.25">
      <c r="F45" s="25"/>
      <c r="G45" s="24"/>
      <c r="H45" s="24"/>
      <c r="I45" s="24"/>
      <c r="J45" s="24"/>
      <c r="K45" s="24"/>
      <c r="L45" s="24"/>
    </row>
    <row r="46" spans="6:24" ht="15.75" x14ac:dyDescent="0.25">
      <c r="F46" s="25"/>
      <c r="G46" s="24"/>
      <c r="H46" s="24"/>
      <c r="I46" s="24"/>
      <c r="J46" s="24"/>
      <c r="K46" s="24"/>
      <c r="L46" s="24"/>
    </row>
    <row r="47" spans="6:24" ht="15.75" x14ac:dyDescent="0.25">
      <c r="F47" s="25"/>
      <c r="G47" s="24"/>
      <c r="H47" s="24"/>
      <c r="I47" s="24"/>
      <c r="J47" s="24"/>
      <c r="K47" s="24"/>
      <c r="L47" s="24"/>
    </row>
    <row r="48" spans="6:24" ht="15.75" x14ac:dyDescent="0.25">
      <c r="F48" s="25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</row>
    <row r="49" spans="6:24" ht="15.75" x14ac:dyDescent="0.25">
      <c r="F49" s="25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</row>
    <row r="50" spans="6:24" ht="15.75" x14ac:dyDescent="0.25">
      <c r="F50" s="25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</row>
    <row r="51" spans="6:24" ht="15.75" x14ac:dyDescent="0.25">
      <c r="F51" s="25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</row>
    <row r="52" spans="6:24" ht="15.75" x14ac:dyDescent="0.25">
      <c r="F52" s="25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</row>
    <row r="53" spans="6:24" ht="15.75" x14ac:dyDescent="0.25">
      <c r="F53" s="25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</row>
    <row r="54" spans="6:24" ht="15.75" x14ac:dyDescent="0.25">
      <c r="F54" s="25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</row>
    <row r="55" spans="6:24" ht="15.75" x14ac:dyDescent="0.25">
      <c r="F55" s="25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</row>
    <row r="56" spans="6:24" ht="15.75" x14ac:dyDescent="0.25">
      <c r="F56" s="25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</row>
    <row r="57" spans="6:24" ht="15.75" x14ac:dyDescent="0.25">
      <c r="F57" s="25"/>
      <c r="G57" s="24"/>
      <c r="H57" s="24"/>
      <c r="I57" s="24"/>
      <c r="J57" s="24"/>
      <c r="K57" s="24"/>
      <c r="L57" s="24"/>
    </row>
  </sheetData>
  <phoneticPr fontId="3" type="noConversion"/>
  <dataValidations count="10">
    <dataValidation type="list" allowBlank="1" showInputMessage="1" showErrorMessage="1" sqref="B6" xr:uid="{00000000-0002-0000-0200-000002000000}">
      <formula1>"Act360,Act365Fixed,ThirtyE360,ThirtyE360ISDA,ThirtyEPlus360,ThirtyU360,ActActISDA,ActActICMA,Act365L,ActActAFB,Act365Leap,ActActXTR,ActActICMAComplement,Act252"</formula1>
    </dataValidation>
    <dataValidation type="list" allowBlank="1" showInputMessage="1" showErrorMessage="1" sqref="B7" xr:uid="{00000000-0002-0000-0200-000003000000}">
      <formula1>"ARREARS,DISCOUNT"</formula1>
    </dataValidation>
    <dataValidation type="list" allowBlank="1" showInputMessage="1" showErrorMessage="1" sqref="B8" xr:uid="{00000000-0002-0000-0200-000004000000}">
      <formula1>"PARYIELDVOL,PREMIUMPER1M,PREMIUMPER10K,PERCENTAGEPREMIUM,YIELDVOLQUOTE,PRICEVOLQUOTE"</formula1>
    </dataValidation>
    <dataValidation type="list" allowBlank="1" showInputMessage="1" showErrorMessage="1" sqref="B9" xr:uid="{00000000-0002-0000-0200-000005000000}">
      <formula1>"YIELDVOL,YIELDNORMALISEDVOL,YIELDPOINTSPERDAY,YIELDTOTALVARIANCE,PRICEVOL,PRICENORMALISEDVOL,PRICEPOINTSPERDAY,PRICETOTALVARIANCE"</formula1>
    </dataValidation>
    <dataValidation type="list" allowBlank="1" showInputMessage="1" showErrorMessage="1" sqref="B10" xr:uid="{00000000-0002-0000-0200-000006000000}">
      <formula1>"FLATINTERPOLATION,CLOSESTINTERPOLATION,LINEARINTERPOLATION,LINEARXY,LOGLINEAR,LAGRANGEPOLYNOMIAL,CUBICSPLINES,FORWARDFORWARDQUARTIC,EXPLICITCLAMPEDCUBICSPLINES,FORWARDSPLINEMETHOD"</formula1>
    </dataValidation>
    <dataValidation type="list" allowBlank="1" showInputMessage="1" showErrorMessage="1" sqref="B11" xr:uid="{00000000-0002-0000-0200-000007000000}">
      <formula1>"METHOD1,METHOD2"</formula1>
    </dataValidation>
    <dataValidation type="list" allowBlank="1" showInputMessage="1" showErrorMessage="1" sqref="G21" xr:uid="{00000000-0002-0000-0200-000009000000}">
      <formula1>#REF!</formula1>
    </dataValidation>
    <dataValidation type="list" allowBlank="1" showInputMessage="1" showErrorMessage="1" sqref="G20" xr:uid="{00000000-0002-0000-0200-000008000000}">
      <formula1>$G$23:$G$32</formula1>
    </dataValidation>
    <dataValidation type="list" allowBlank="1" showInputMessage="1" showErrorMessage="1" sqref="V17" xr:uid="{00000000-0002-0000-0200-000001000000}">
      <formula1>AA28:AA41</formula1>
    </dataValidation>
    <dataValidation type="list" allowBlank="1" showInputMessage="1" showErrorMessage="1" sqref="G19" xr:uid="{00000000-0002-0000-0200-000000000000}">
      <formula1>$G$9:$G$20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BEE86-4396-483B-8F34-3CB65E93A97C}">
  <dimension ref="A1:O46"/>
  <sheetViews>
    <sheetView topLeftCell="A22" workbookViewId="0">
      <selection activeCell="C17" sqref="C17"/>
    </sheetView>
  </sheetViews>
  <sheetFormatPr defaultRowHeight="13.5" x14ac:dyDescent="0.15"/>
  <cols>
    <col min="1" max="1" width="14.25" customWidth="1"/>
    <col min="2" max="2" width="15.25" customWidth="1"/>
    <col min="3" max="3" width="14" customWidth="1"/>
    <col min="4" max="4" width="21" customWidth="1"/>
    <col min="5" max="5" width="16.375" customWidth="1"/>
    <col min="6" max="6" width="19" customWidth="1"/>
    <col min="7" max="7" width="12.125" customWidth="1"/>
    <col min="8" max="8" width="17.625" customWidth="1"/>
    <col min="9" max="9" width="15" bestFit="1" customWidth="1"/>
    <col min="10" max="10" width="11.875" customWidth="1"/>
    <col min="11" max="11" width="9.375" customWidth="1"/>
    <col min="12" max="13" width="13.875" bestFit="1" customWidth="1"/>
    <col min="14" max="14" width="12.875" bestFit="1" customWidth="1"/>
    <col min="15" max="15" width="11.625" bestFit="1" customWidth="1"/>
  </cols>
  <sheetData>
    <row r="1" spans="2:11" x14ac:dyDescent="0.15">
      <c r="C1" t="s">
        <v>246</v>
      </c>
      <c r="D1" t="str">
        <f>_xll.McpRateConvention(C1)</f>
        <v>McpRateConvention@0</v>
      </c>
    </row>
    <row r="2" spans="2:11" s="23" customFormat="1" ht="14.25" thickBot="1" x14ac:dyDescent="0.2">
      <c r="B2" s="36" t="s">
        <v>303</v>
      </c>
      <c r="C2" s="37"/>
      <c r="E2" s="36" t="s">
        <v>304</v>
      </c>
      <c r="F2" s="37"/>
    </row>
    <row r="3" spans="2:11" ht="14.25" thickTop="1" x14ac:dyDescent="0.15">
      <c r="B3" t="s">
        <v>209</v>
      </c>
      <c r="C3" t="s">
        <v>220</v>
      </c>
      <c r="E3" t="s">
        <v>209</v>
      </c>
      <c r="F3" t="s">
        <v>220</v>
      </c>
    </row>
    <row r="4" spans="2:11" x14ac:dyDescent="0.15">
      <c r="B4" t="s">
        <v>194</v>
      </c>
      <c r="C4" s="1">
        <v>45888</v>
      </c>
      <c r="E4" t="s">
        <v>194</v>
      </c>
      <c r="F4" s="1">
        <v>45888</v>
      </c>
    </row>
    <row r="5" spans="2:11" x14ac:dyDescent="0.15">
      <c r="B5" t="s">
        <v>200</v>
      </c>
      <c r="C5" s="1">
        <f>F5</f>
        <v>45889</v>
      </c>
      <c r="E5" t="s">
        <v>200</v>
      </c>
      <c r="F5" s="1">
        <f>_xll.CalendarAddBusinessDays(F16,F4,G5)</f>
        <v>45889</v>
      </c>
      <c r="G5">
        <f t="array" ref="G5">_xll.rcSwapStartLag(D1)</f>
        <v>1</v>
      </c>
    </row>
    <row r="6" spans="2:11" x14ac:dyDescent="0.15">
      <c r="B6" t="s">
        <v>223</v>
      </c>
      <c r="C6" s="1" t="s">
        <v>134</v>
      </c>
      <c r="E6" t="s">
        <v>231</v>
      </c>
      <c r="F6" s="1">
        <f>_xll.CalendarAddPeriod(F16,F5,C6)</f>
        <v>46985</v>
      </c>
    </row>
    <row r="7" spans="2:11" x14ac:dyDescent="0.15">
      <c r="B7" t="s">
        <v>210</v>
      </c>
      <c r="C7" t="s">
        <v>37</v>
      </c>
      <c r="E7" t="s">
        <v>210</v>
      </c>
      <c r="F7" t="s">
        <v>37</v>
      </c>
    </row>
    <row r="8" spans="2:11" x14ac:dyDescent="0.15">
      <c r="B8" t="s">
        <v>211</v>
      </c>
      <c r="C8" s="3">
        <f>F8</f>
        <v>1.5310416603889335E-2</v>
      </c>
      <c r="E8" t="s">
        <v>211</v>
      </c>
      <c r="F8">
        <f>G8</f>
        <v>1.5310416603889335E-2</v>
      </c>
      <c r="G8">
        <f>_xll.CvsATMRate(F12,F5)</f>
        <v>1.5310416603889335E-2</v>
      </c>
    </row>
    <row r="9" spans="2:11" x14ac:dyDescent="0.15">
      <c r="B9" t="s">
        <v>212</v>
      </c>
      <c r="C9" t="s">
        <v>75</v>
      </c>
      <c r="E9" t="s">
        <v>212</v>
      </c>
      <c r="F9" t="s">
        <v>75</v>
      </c>
    </row>
    <row r="10" spans="2:11" x14ac:dyDescent="0.15">
      <c r="B10" t="s">
        <v>213</v>
      </c>
      <c r="C10">
        <v>2.1999999999999999E-2</v>
      </c>
      <c r="E10" t="s">
        <v>213</v>
      </c>
      <c r="F10" t="b">
        <v>0</v>
      </c>
      <c r="H10" s="23"/>
      <c r="I10" s="23"/>
      <c r="J10" s="23"/>
      <c r="K10" s="23"/>
    </row>
    <row r="11" spans="2:11" x14ac:dyDescent="0.15">
      <c r="B11" t="s">
        <v>214</v>
      </c>
      <c r="C11" s="1" t="str">
        <f>CapVol!B15</f>
        <v>McpSwapCurve@3</v>
      </c>
      <c r="E11" t="s">
        <v>214</v>
      </c>
      <c r="F11" s="1" t="str">
        <f>C11</f>
        <v>McpSwapCurve@3</v>
      </c>
    </row>
    <row r="12" spans="2:11" x14ac:dyDescent="0.15">
      <c r="B12" t="s">
        <v>215</v>
      </c>
      <c r="C12" t="str">
        <f>CapVol!B18</f>
        <v>McpCapVolStripping@0</v>
      </c>
      <c r="E12" t="s">
        <v>215</v>
      </c>
      <c r="F12" t="str">
        <f>C12</f>
        <v>McpCapVolStripping@0</v>
      </c>
    </row>
    <row r="13" spans="2:11" x14ac:dyDescent="0.15">
      <c r="B13" t="s">
        <v>196</v>
      </c>
      <c r="C13" t="s">
        <v>222</v>
      </c>
      <c r="E13" t="s">
        <v>196</v>
      </c>
      <c r="F13" t="s">
        <v>222</v>
      </c>
    </row>
    <row r="14" spans="2:11" x14ac:dyDescent="0.15">
      <c r="B14" t="s">
        <v>216</v>
      </c>
      <c r="C14" t="str">
        <f>_xll.rcFloatDayCounter(D1)</f>
        <v>Act365Fixed</v>
      </c>
      <c r="E14" t="s">
        <v>216</v>
      </c>
      <c r="F14" t="str">
        <f>_xll.rcFloatDayCounter(D1)</f>
        <v>Act365Fixed</v>
      </c>
    </row>
    <row r="15" spans="2:11" x14ac:dyDescent="0.15">
      <c r="B15" t="s">
        <v>217</v>
      </c>
      <c r="C15" s="2">
        <v>1000000</v>
      </c>
      <c r="E15" t="s">
        <v>217</v>
      </c>
      <c r="F15" s="2">
        <v>1000000</v>
      </c>
    </row>
    <row r="16" spans="2:11" x14ac:dyDescent="0.15">
      <c r="B16" t="s">
        <v>201</v>
      </c>
      <c r="C16" t="str">
        <f>_xll.McpCalendar("CNY")</f>
        <v>McpCalendar@6</v>
      </c>
      <c r="E16" t="s">
        <v>201</v>
      </c>
      <c r="F16" t="str">
        <f>C16</f>
        <v>McpCalendar@6</v>
      </c>
    </row>
    <row r="18" spans="2:11" x14ac:dyDescent="0.15">
      <c r="H18" s="23"/>
      <c r="I18" s="23"/>
      <c r="J18" s="23"/>
      <c r="K18" s="23"/>
    </row>
    <row r="19" spans="2:11" x14ac:dyDescent="0.15">
      <c r="C19" t="str">
        <f>_xll.McpCapFloor(B3:C16)</f>
        <v>McpCapFloor@1</v>
      </c>
      <c r="F19" t="str">
        <f>_xll.McpCapFloor(E3:F16)</f>
        <v>McpCapFloor@0</v>
      </c>
    </row>
    <row r="22" spans="2:11" x14ac:dyDescent="0.15">
      <c r="B22" t="s">
        <v>224</v>
      </c>
      <c r="C22">
        <f>_xll.CapFloorPrice(C19)</f>
        <v>47813.532097328571</v>
      </c>
      <c r="E22" t="s">
        <v>224</v>
      </c>
      <c r="F22">
        <f>_xll.CapFloorPrice(F19)</f>
        <v>47813.532097328571</v>
      </c>
    </row>
    <row r="23" spans="2:11" x14ac:dyDescent="0.15">
      <c r="B23" t="s">
        <v>225</v>
      </c>
      <c r="C23">
        <f>_xll.CapFloorSpotDelta(C19)</f>
        <v>11.611269006261267</v>
      </c>
      <c r="E23" t="s">
        <v>225</v>
      </c>
      <c r="F23">
        <f>_xll.CapFloorSpotDelta(F19)</f>
        <v>11.611269006261267</v>
      </c>
    </row>
    <row r="24" spans="2:11" x14ac:dyDescent="0.15">
      <c r="B24" t="s">
        <v>226</v>
      </c>
      <c r="C24">
        <f>_xll.CapFloorFwdDelta(C19)</f>
        <v>11.870399215643271</v>
      </c>
      <c r="E24" t="s">
        <v>226</v>
      </c>
      <c r="F24">
        <f>_xll.CapFloorFwdDelta(F19)</f>
        <v>11.870399215643271</v>
      </c>
    </row>
    <row r="25" spans="2:11" x14ac:dyDescent="0.15">
      <c r="B25" t="s">
        <v>227</v>
      </c>
      <c r="C25">
        <f>_xll.CapFloorSpotGamma(C19)</f>
        <v>3.4917234651482802</v>
      </c>
      <c r="E25" t="s">
        <v>227</v>
      </c>
      <c r="F25">
        <f>_xll.CapFloorSpotGamma(F19)</f>
        <v>3.4917234651482802</v>
      </c>
    </row>
    <row r="26" spans="2:11" x14ac:dyDescent="0.15">
      <c r="B26" t="s">
        <v>228</v>
      </c>
      <c r="C26">
        <f>_xll.CapFloorFwdGamma(C19)</f>
        <v>3.4918608381591283</v>
      </c>
      <c r="E26" t="s">
        <v>228</v>
      </c>
      <c r="F26">
        <f>_xll.CapFloorFwdGamma(F19)</f>
        <v>3.4918608381591283</v>
      </c>
      <c r="H26" s="23"/>
      <c r="I26" s="23"/>
      <c r="J26" s="23"/>
      <c r="K26" s="23"/>
    </row>
    <row r="27" spans="2:11" x14ac:dyDescent="0.15">
      <c r="B27" t="s">
        <v>229</v>
      </c>
      <c r="C27">
        <f>_xll.CapFloorSpotVega(C19)</f>
        <v>3.0871692349323539E-5</v>
      </c>
      <c r="E27" t="s">
        <v>229</v>
      </c>
      <c r="F27">
        <f>_xll.CapFloorSpotVega(F19)</f>
        <v>3.0871692349323539E-5</v>
      </c>
    </row>
    <row r="28" spans="2:11" x14ac:dyDescent="0.15">
      <c r="B28" t="s">
        <v>230</v>
      </c>
      <c r="C28">
        <f>_xll.CapFloorFwdVega(C19)</f>
        <v>3.0872906917822544E-5</v>
      </c>
      <c r="E28" t="s">
        <v>230</v>
      </c>
      <c r="F28">
        <f>_xll.CapFloorFwdVega(F19)</f>
        <v>3.0872906917822544E-5</v>
      </c>
    </row>
    <row r="30" spans="2:11" x14ac:dyDescent="0.15">
      <c r="B30" t="s">
        <v>232</v>
      </c>
      <c r="C30">
        <f>_xll.CapFloorGetNumCaplets(F19)</f>
        <v>12</v>
      </c>
    </row>
    <row r="32" spans="2:11" ht="14.25" thickBot="1" x14ac:dyDescent="0.2">
      <c r="B32" s="36" t="s">
        <v>233</v>
      </c>
      <c r="C32" s="37"/>
      <c r="D32" s="36"/>
      <c r="E32" s="37"/>
      <c r="F32" s="36"/>
    </row>
    <row r="33" spans="1:15" ht="14.25" hidden="1" thickTop="1" x14ac:dyDescent="0.15">
      <c r="C33" t="s">
        <v>248</v>
      </c>
      <c r="D33" t="s">
        <v>234</v>
      </c>
      <c r="E33" t="s">
        <v>237</v>
      </c>
      <c r="F33" t="s">
        <v>238</v>
      </c>
      <c r="G33" t="s">
        <v>240</v>
      </c>
      <c r="H33" t="s">
        <v>245</v>
      </c>
      <c r="I33" t="s">
        <v>243</v>
      </c>
      <c r="J33" t="s">
        <v>225</v>
      </c>
      <c r="K33" t="s">
        <v>226</v>
      </c>
      <c r="L33" t="s">
        <v>227</v>
      </c>
      <c r="M33" t="s">
        <v>228</v>
      </c>
      <c r="N33" t="s">
        <v>229</v>
      </c>
      <c r="O33" t="s">
        <v>230</v>
      </c>
    </row>
    <row r="34" spans="1:15" ht="14.25" thickTop="1" x14ac:dyDescent="0.15">
      <c r="C34" s="6" t="s">
        <v>247</v>
      </c>
      <c r="D34" s="6" t="s">
        <v>235</v>
      </c>
      <c r="E34" s="6" t="s">
        <v>239</v>
      </c>
      <c r="F34" s="6" t="s">
        <v>236</v>
      </c>
      <c r="G34" s="6" t="s">
        <v>241</v>
      </c>
      <c r="H34" s="6" t="s">
        <v>242</v>
      </c>
      <c r="I34" s="6" t="s">
        <v>244</v>
      </c>
      <c r="J34" s="6" t="s">
        <v>225</v>
      </c>
      <c r="K34" s="6" t="s">
        <v>226</v>
      </c>
      <c r="L34" s="6" t="s">
        <v>227</v>
      </c>
      <c r="M34" s="6" t="s">
        <v>228</v>
      </c>
      <c r="N34" s="6" t="s">
        <v>229</v>
      </c>
      <c r="O34" s="6" t="s">
        <v>230</v>
      </c>
    </row>
    <row r="35" spans="1:15" x14ac:dyDescent="0.15">
      <c r="A35">
        <v>0</v>
      </c>
      <c r="B35" t="str">
        <f>_xll.CapFloorGetCaplet($F$19,A35)</f>
        <v>McpCapletFloorlet@0</v>
      </c>
      <c r="C35" t="str">
        <f>_xll.CapfloorletFixingDate(B35)</f>
        <v>2025-08-20</v>
      </c>
      <c r="D35" t="str">
        <f>_xll.CapfloorletCalcStartDate(B35)</f>
        <v>2025-08-20</v>
      </c>
      <c r="E35" t="str">
        <f>_xll.CapfloorletCalcEndDate(B35)</f>
        <v>2025-11-20</v>
      </c>
      <c r="F35" s="4">
        <f t="shared" ref="F35:F46" si="0">$F$8*100</f>
        <v>1.5310416603889334</v>
      </c>
      <c r="G35" s="28">
        <f>_xll.CvsATMRate($F$12,D35)*100</f>
        <v>1.5310416603889334</v>
      </c>
      <c r="H35" s="27">
        <f>_xll.CvsYieldVolAtTandK($C$12,D35,F35/100)</f>
        <v>53.096620712675303</v>
      </c>
      <c r="I35" s="27">
        <f>_xll.CapfloorletPrice(B35)</f>
        <v>3267.1039065354853</v>
      </c>
      <c r="J35" s="26">
        <f>_xll.CapfloorletSpotDelta(B35)</f>
        <v>0.91472977936940492</v>
      </c>
      <c r="K35" s="26">
        <f>_xll.CapfloorletFwdDelta(B35)</f>
        <v>0.91476576709442348</v>
      </c>
      <c r="L35" s="26">
        <f>_xll.CapfloorletSpotGamma(B35)</f>
        <v>3.4917234651482802</v>
      </c>
      <c r="M35" s="26">
        <f>_xll.CapfloorletFwdGamma(B35)</f>
        <v>3.4918608381591283</v>
      </c>
      <c r="N35" s="26">
        <f>_xll.CapfloorletSpotVega(B35)</f>
        <v>3.0871692349323539E-5</v>
      </c>
      <c r="O35" s="26">
        <f>_xll.CapfloorletFwdVega(B35)</f>
        <v>3.0872906917822544E-5</v>
      </c>
    </row>
    <row r="36" spans="1:15" x14ac:dyDescent="0.15">
      <c r="A36">
        <v>1</v>
      </c>
      <c r="B36" t="str">
        <f>_xll.CapFloorGetCaplet($F$19,A36)</f>
        <v>McpCapletFloorlet@1</v>
      </c>
      <c r="C36" t="str">
        <f>_xll.CapfloorletFixingDate(B36)</f>
        <v>2025-11-20</v>
      </c>
      <c r="D36" t="str">
        <f>_xll.CapfloorletCalcStartDate(B36)</f>
        <v>2025-11-20</v>
      </c>
      <c r="E36" t="str">
        <f>_xll.CapfloorletCalcEndDate(B36)</f>
        <v>2026-02-20</v>
      </c>
      <c r="F36" s="4">
        <f t="shared" si="0"/>
        <v>1.5310416603889334</v>
      </c>
      <c r="G36" s="28">
        <f>_xll.CvsATMRate($F$12,D36)*100</f>
        <v>1.6278996204139264</v>
      </c>
      <c r="H36" s="27">
        <f>_xll.CvsYieldVolAtTandK($C$12,D36,F36/100)</f>
        <v>53.09662071267531</v>
      </c>
      <c r="I36" s="27">
        <f>_xll.CapfloorletPrice(B36)</f>
        <v>4155.2085316933781</v>
      </c>
      <c r="J36" s="26">
        <f>_xll.CapfloorletSpotDelta(B36)</f>
        <v>0.99194788516097998</v>
      </c>
      <c r="K36" s="26">
        <f>_xll.CapfloorletFwdDelta(B36)</f>
        <v>0.99586198578029661</v>
      </c>
      <c r="L36" s="26">
        <f>_xll.CapfloorletSpotGamma(B36)</f>
        <v>8.7146863355977011E-40</v>
      </c>
      <c r="M36" s="26">
        <f>_xll.CapfloorletFwdGamma(B36)</f>
        <v>8.749073383237585E-40</v>
      </c>
      <c r="N36" s="26">
        <f>_xll.CapfloorletSpotVega(B36)</f>
        <v>8.1096153681124618E-43</v>
      </c>
      <c r="O36" s="26">
        <f>_xll.CapfloorletFwdVega(B36)</f>
        <v>8.1416148824111362E-43</v>
      </c>
    </row>
    <row r="37" spans="1:15" x14ac:dyDescent="0.15">
      <c r="A37">
        <v>2</v>
      </c>
      <c r="B37" t="str">
        <f>_xll.CapFloorGetCaplet($F$19,A37)</f>
        <v>McpCapletFloorlet@2</v>
      </c>
      <c r="C37" t="str">
        <f>_xll.CapfloorletFixingDate(B37)</f>
        <v>2026-02-20</v>
      </c>
      <c r="D37" t="str">
        <f>_xll.CapfloorletCalcStartDate(B37)</f>
        <v>2026-02-20</v>
      </c>
      <c r="E37" t="str">
        <f>_xll.CapfloorletCalcEndDate(B37)</f>
        <v>2026-05-20</v>
      </c>
      <c r="F37" s="4">
        <f t="shared" si="0"/>
        <v>1.5310416603889334</v>
      </c>
      <c r="G37" s="28">
        <f>_xll.CvsATMRate($F$12,D37)*100</f>
        <v>1.6075425931409784</v>
      </c>
      <c r="H37" s="27">
        <f>_xll.CvsYieldVolAtTandK($C$12,D37,F37/100)</f>
        <v>53.096620712675303</v>
      </c>
      <c r="I37" s="27">
        <f>_xll.CapfloorletPrice(B37)</f>
        <v>3985.3962221494398</v>
      </c>
      <c r="J37" s="26">
        <f>_xll.CapfloorletSpotDelta(B37)</f>
        <v>0.9880102727525073</v>
      </c>
      <c r="K37" s="26">
        <f>_xll.CapfloorletFwdDelta(B37)</f>
        <v>0.99603042411060372</v>
      </c>
      <c r="L37" s="26">
        <f>_xll.CapfloorletSpotGamma(B37)</f>
        <v>1.6031068334626114E-78</v>
      </c>
      <c r="M37" s="26">
        <f>_xll.CapfloorletFwdGamma(B37)</f>
        <v>1.6161200174366504E-78</v>
      </c>
      <c r="N37" s="26">
        <f>_xll.CapfloorletSpotVega(B37)</f>
        <v>2.8217501144583178E-81</v>
      </c>
      <c r="O37" s="26">
        <f>_xll.CapfloorletFwdVega(B37)</f>
        <v>2.8446556080921381E-81</v>
      </c>
    </row>
    <row r="38" spans="1:15" x14ac:dyDescent="0.15">
      <c r="A38">
        <v>3</v>
      </c>
      <c r="B38" t="str">
        <f>_xll.CapFloorGetCaplet($F$19,A38)</f>
        <v>McpCapletFloorlet@3</v>
      </c>
      <c r="C38" t="str">
        <f>_xll.CapfloorletFixingDate(B38)</f>
        <v>2026-05-20</v>
      </c>
      <c r="D38" t="str">
        <f>_xll.CapfloorletCalcStartDate(B38)</f>
        <v>2026-05-20</v>
      </c>
      <c r="E38" t="str">
        <f>_xll.CapfloorletCalcEndDate(B38)</f>
        <v>2026-08-20</v>
      </c>
      <c r="F38" s="4">
        <f t="shared" si="0"/>
        <v>1.5310416603889334</v>
      </c>
      <c r="G38" s="28">
        <f>_xll.CvsATMRate($F$12,D38)*100</f>
        <v>1.578133649256988</v>
      </c>
      <c r="H38" s="27">
        <f>_xll.CvsYieldVolAtTandK($C$12,D38,F38/100)</f>
        <v>53.101153954654166</v>
      </c>
      <c r="I38" s="27">
        <f>_xll.CapfloorletPrice(B38)</f>
        <v>4036.6119688417534</v>
      </c>
      <c r="J38" s="26">
        <f>_xll.CapfloorletSpotDelta(B38)</f>
        <v>0.98403809280927723</v>
      </c>
      <c r="K38" s="26">
        <f>_xll.CapfloorletFwdDelta(B38)</f>
        <v>0.99597961675827118</v>
      </c>
      <c r="L38" s="26">
        <f>_xll.CapfloorletSpotGamma(B38)</f>
        <v>9.7888280768722733E-118</v>
      </c>
      <c r="M38" s="26">
        <f>_xll.CapfloorletFwdGamma(B38)</f>
        <v>9.9076177108983726E-118</v>
      </c>
      <c r="N38" s="26">
        <f>_xll.CapfloorletSpotVega(B38)</f>
        <v>2.5525754647797117E-120</v>
      </c>
      <c r="O38" s="26">
        <f>_xll.CapfloorletFwdVega(B38)</f>
        <v>2.583551543111457E-120</v>
      </c>
    </row>
    <row r="39" spans="1:15" x14ac:dyDescent="0.15">
      <c r="A39">
        <v>4</v>
      </c>
      <c r="B39" t="str">
        <f>_xll.CapFloorGetCaplet($F$19,A39)</f>
        <v>McpCapletFloorlet@8</v>
      </c>
      <c r="C39" t="str">
        <f>_xll.CapfloorletFixingDate(B39)</f>
        <v>2026-08-20</v>
      </c>
      <c r="D39" t="str">
        <f>_xll.CapfloorletCalcStartDate(B39)</f>
        <v>2026-08-20</v>
      </c>
      <c r="E39" t="str">
        <f>_xll.CapfloorletCalcEndDate(B39)</f>
        <v>2026-11-20</v>
      </c>
      <c r="F39" s="4">
        <f t="shared" si="0"/>
        <v>1.5310416603889334</v>
      </c>
      <c r="G39" s="28">
        <f>_xll.CvsATMRate($F$12,D39)*100</f>
        <v>1.5604030348173998</v>
      </c>
      <c r="H39" s="27">
        <f>_xll.CvsYieldVolAtTandK($C$12,D39,F39/100)</f>
        <v>53.518212216709436</v>
      </c>
      <c r="I39" s="27">
        <f>_xll.CapfloorletPrice(B39)</f>
        <v>3990.0790992812845</v>
      </c>
      <c r="J39" s="26">
        <f>_xll.CapfloorletSpotDelta(B39)</f>
        <v>0.98012730732568221</v>
      </c>
      <c r="K39" s="26">
        <f>_xll.CapfloorletFwdDelta(B39)</f>
        <v>0.99602577835942274</v>
      </c>
      <c r="L39" s="26">
        <f>_xll.CapfloorletSpotGamma(B39)</f>
        <v>1.9919124394430446E-159</v>
      </c>
      <c r="M39" s="26">
        <f>_xll.CapfloorletFwdGamma(B39)</f>
        <v>2.0242228974657286E-159</v>
      </c>
      <c r="N39" s="26">
        <f>_xll.CapfloorletSpotVega(B39)</f>
        <v>6.8317001208142422E-162</v>
      </c>
      <c r="O39" s="26">
        <f>_xll.CapfloorletFwdVega(B39)</f>
        <v>6.9425159155280163E-162</v>
      </c>
    </row>
    <row r="40" spans="1:15" x14ac:dyDescent="0.15">
      <c r="A40">
        <v>5</v>
      </c>
      <c r="B40" t="str">
        <f>_xll.CapFloorGetCaplet($F$19,A40)</f>
        <v>McpCapletFloorlet@4</v>
      </c>
      <c r="C40" t="str">
        <f>_xll.CapfloorletFixingDate(B40)</f>
        <v>2026-11-20</v>
      </c>
      <c r="D40" t="str">
        <f>_xll.CapfloorletCalcStartDate(B40)</f>
        <v>2026-11-20</v>
      </c>
      <c r="E40" t="str">
        <f>_xll.CapfloorletCalcEndDate(B40)</f>
        <v>2027-02-22</v>
      </c>
      <c r="F40" s="4">
        <f t="shared" si="0"/>
        <v>1.5310416603889334</v>
      </c>
      <c r="G40" s="28">
        <f>_xll.CvsATMRate($F$12,D40)*100</f>
        <v>1.5501786806525628</v>
      </c>
      <c r="H40" s="27">
        <f>_xll.CvsYieldVolAtTandK($C$12,D40,F40/100)</f>
        <v>53.935270478764721</v>
      </c>
      <c r="I40" s="27">
        <f>_xll.CapfloorletPrice(B40)</f>
        <v>4050.4953238402754</v>
      </c>
      <c r="J40" s="26">
        <f>_xll.CapfloorletSpotDelta(B40)</f>
        <v>0.97617332185027006</v>
      </c>
      <c r="K40" s="26">
        <f>_xll.CapfloorletFwdDelta(B40)</f>
        <v>0.99596584500211427</v>
      </c>
      <c r="L40" s="26">
        <f>_xll.CapfloorletSpotGamma(B40)</f>
        <v>2.0013658068038174E-202</v>
      </c>
      <c r="M40" s="26">
        <f>_xll.CapfloorletFwdGamma(B40)</f>
        <v>2.041944747223324E-202</v>
      </c>
      <c r="N40" s="26">
        <f>_xll.CapfloorletSpotVega(B40)</f>
        <v>8.7322572153434688E-205</v>
      </c>
      <c r="O40" s="26">
        <f>_xll.CapfloorletFwdVega(B40)</f>
        <v>8.9093091785900678E-205</v>
      </c>
    </row>
    <row r="41" spans="1:15" x14ac:dyDescent="0.15">
      <c r="A41">
        <v>6</v>
      </c>
      <c r="B41" t="str">
        <f>_xll.CapFloorGetCaplet($F$19,A41)</f>
        <v>McpCapletFloorlet@5</v>
      </c>
      <c r="C41" t="str">
        <f>_xll.CapfloorletFixingDate(B41)</f>
        <v>2027-02-22</v>
      </c>
      <c r="D41" t="str">
        <f>_xll.CapfloorletCalcStartDate(B41)</f>
        <v>2027-02-22</v>
      </c>
      <c r="E41" t="str">
        <f>_xll.CapfloorletCalcEndDate(B41)</f>
        <v>2027-05-20</v>
      </c>
      <c r="F41" s="4">
        <f t="shared" si="0"/>
        <v>1.5310416603889334</v>
      </c>
      <c r="G41" s="28">
        <f>_xll.CvsATMRate($F$12,D41)*100</f>
        <v>1.5399370136805484</v>
      </c>
      <c r="H41" s="27">
        <f>_xll.CvsYieldVolAtTandK($C$12,D41,F41/100)</f>
        <v>54.361395224777716</v>
      </c>
      <c r="I41" s="27">
        <f>_xll.CapfloorletPrice(B41)</f>
        <v>3724.7109222748873</v>
      </c>
      <c r="J41" s="26">
        <f>_xll.CapfloorletSpotDelta(B41)</f>
        <v>0.97255085107281147</v>
      </c>
      <c r="K41" s="26">
        <f>_xll.CapfloorletFwdDelta(B41)</f>
        <v>0.99628911106626794</v>
      </c>
      <c r="L41" s="26">
        <f>_xll.CapfloorletSpotGamma(B41)</f>
        <v>3.0440993989881367E-247</v>
      </c>
      <c r="M41" s="26">
        <f>_xll.CapfloorletFwdGamma(B41)</f>
        <v>3.1184005246304558E-247</v>
      </c>
      <c r="N41" s="26">
        <f>_xll.CapfloorletSpotVega(B41)</f>
        <v>1.4724661061672567E-249</v>
      </c>
      <c r="O41" s="26">
        <f>_xll.CapfloorletFwdVega(B41)</f>
        <v>1.508406420466703E-249</v>
      </c>
    </row>
    <row r="42" spans="1:15" x14ac:dyDescent="0.15">
      <c r="A42">
        <v>7</v>
      </c>
      <c r="B42" t="str">
        <f>_xll.CapFloorGetCaplet($F$19,A42)</f>
        <v>McpCapletFloorlet@9</v>
      </c>
      <c r="C42" t="str">
        <f>_xll.CapfloorletFixingDate(B42)</f>
        <v>2027-05-20</v>
      </c>
      <c r="D42" t="str">
        <f>_xll.CapfloorletCalcStartDate(B42)</f>
        <v>2027-05-20</v>
      </c>
      <c r="E42" t="str">
        <f>_xll.CapfloorletCalcEndDate(B42)</f>
        <v>2027-08-20</v>
      </c>
      <c r="F42" s="4">
        <f t="shared" si="0"/>
        <v>1.5310416603889334</v>
      </c>
      <c r="G42" s="28">
        <f>_xll.CvsATMRate($F$12,D42)*100</f>
        <v>1.5411304178904195</v>
      </c>
      <c r="H42" s="27">
        <f>_xll.CvsYieldVolAtTandK($C$12,D42,F42/100)</f>
        <v>54.747827619484937</v>
      </c>
      <c r="I42" s="27">
        <f>_xll.CapfloorletPrice(B42)</f>
        <v>3914.523997315956</v>
      </c>
      <c r="J42" s="26">
        <f>_xll.CapfloorletSpotDelta(B42)</f>
        <v>0.96875862219860831</v>
      </c>
      <c r="K42" s="26">
        <f>_xll.CapfloorletFwdDelta(B42)</f>
        <v>0.99610073975050251</v>
      </c>
      <c r="L42" s="26">
        <f>_xll.CapfloorletSpotGamma(B42)</f>
        <v>8.7760847517959133E-283</v>
      </c>
      <c r="M42" s="26">
        <f>_xll.CapfloorletFwdGamma(B42)</f>
        <v>9.0237798281859487E-283</v>
      </c>
      <c r="N42" s="26">
        <f>_xll.CapfloorletSpotVega(B42)</f>
        <v>5.1041984897793832E-285</v>
      </c>
      <c r="O42" s="26">
        <f>_xll.CapfloorletFwdVega(B42)</f>
        <v>5.2482587251340029E-285</v>
      </c>
    </row>
    <row r="43" spans="1:15" x14ac:dyDescent="0.15">
      <c r="A43">
        <v>8</v>
      </c>
      <c r="B43" t="str">
        <f>_xll.CapFloorGetCaplet($F$19,A43)</f>
        <v>McpCapletFloorlet@6</v>
      </c>
      <c r="C43" t="str">
        <f>_xll.CapfloorletFixingDate(B43)</f>
        <v>2027-08-20</v>
      </c>
      <c r="D43" t="str">
        <f>_xll.CapfloorletCalcStartDate(B43)</f>
        <v>2027-08-20</v>
      </c>
      <c r="E43" t="str">
        <f>_xll.CapfloorletCalcEndDate(B43)</f>
        <v>2027-11-22</v>
      </c>
      <c r="F43" s="4">
        <f t="shared" si="0"/>
        <v>1.5310416603889334</v>
      </c>
      <c r="G43" s="28">
        <f>_xll.CvsATMRate($F$12,D43)*100</f>
        <v>1.6213785084286714</v>
      </c>
      <c r="H43" s="27">
        <f>_xll.CvsYieldVolAtTandK($C$12,D43,F43/100)</f>
        <v>54.432597395794836</v>
      </c>
      <c r="I43" s="27">
        <f>_xll.CapfloorletPrice(B43)</f>
        <v>4222.8164248614412</v>
      </c>
      <c r="J43" s="26">
        <f>_xll.CapfloorletSpotDelta(B43)</f>
        <v>0.96468493481107165</v>
      </c>
      <c r="K43" s="26">
        <f>_xll.CapfloorletFwdDelta(B43)</f>
        <v>0.99579494076832953</v>
      </c>
      <c r="L43" s="26">
        <f>_xll.CapfloorletSpotGamma(B43)</f>
        <v>0</v>
      </c>
      <c r="M43" s="26">
        <f>_xll.CapfloorletFwdGamma(B43)</f>
        <v>0</v>
      </c>
      <c r="N43" s="26">
        <f>_xll.CapfloorletSpotVega(B43)</f>
        <v>0</v>
      </c>
      <c r="O43" s="26">
        <f>_xll.CapfloorletFwdVega(B43)</f>
        <v>0</v>
      </c>
    </row>
    <row r="44" spans="1:15" x14ac:dyDescent="0.15">
      <c r="A44">
        <v>9</v>
      </c>
      <c r="B44" t="str">
        <f>_xll.CapFloorGetCaplet($F$19,A44)</f>
        <v>McpCapletFloorlet@7</v>
      </c>
      <c r="C44" t="str">
        <f>_xll.CapfloorletFixingDate(B44)</f>
        <v>2027-11-22</v>
      </c>
      <c r="D44" t="str">
        <f>_xll.CapfloorletCalcStartDate(B44)</f>
        <v>2027-11-22</v>
      </c>
      <c r="E44" t="str">
        <f>_xll.CapfloorletCalcEndDate(B44)</f>
        <v>2028-02-21</v>
      </c>
      <c r="F44" s="4">
        <f t="shared" si="0"/>
        <v>1.5310416603889334</v>
      </c>
      <c r="G44" s="28">
        <f>_xll.CvsATMRate($F$12,D44)*100</f>
        <v>1.6312945219386643</v>
      </c>
      <c r="H44" s="27">
        <f>_xll.CvsYieldVolAtTandK($C$12,D44,F44/100)</f>
        <v>54.110514341154968</v>
      </c>
      <c r="I44" s="27">
        <f>_xll.CapfloorletPrice(B44)</f>
        <v>4125.4420255358855</v>
      </c>
      <c r="J44" s="26">
        <f>_xll.CapfloorletSpotDelta(B44)</f>
        <v>0.96072153382061087</v>
      </c>
      <c r="K44" s="26">
        <f>_xll.CapfloorletFwdDelta(B44)</f>
        <v>0.99589150732281617</v>
      </c>
      <c r="L44" s="26">
        <f>_xll.CapfloorletSpotGamma(B44)</f>
        <v>0</v>
      </c>
      <c r="M44" s="26">
        <f>_xll.CapfloorletFwdGamma(B44)</f>
        <v>0</v>
      </c>
      <c r="N44" s="26">
        <f>_xll.CapfloorletSpotVega(B44)</f>
        <v>0</v>
      </c>
      <c r="O44" s="26">
        <f>_xll.CapfloorletFwdVega(B44)</f>
        <v>0</v>
      </c>
    </row>
    <row r="45" spans="1:15" x14ac:dyDescent="0.15">
      <c r="A45">
        <v>10</v>
      </c>
      <c r="B45" t="str">
        <f>_xll.CapFloorGetCaplet($F$19,A45)</f>
        <v>McpCapletFloorlet@10</v>
      </c>
      <c r="C45" t="str">
        <f>_xll.CapfloorletFixingDate(B45)</f>
        <v>2028-02-21</v>
      </c>
      <c r="D45" t="str">
        <f>_xll.CapfloorletCalcStartDate(B45)</f>
        <v>2028-02-21</v>
      </c>
      <c r="E45" t="str">
        <f>_xll.CapfloorletCalcEndDate(B45)</f>
        <v>2028-05-22</v>
      </c>
      <c r="F45" s="4">
        <f t="shared" si="0"/>
        <v>1.5310416603889334</v>
      </c>
      <c r="G45" s="28">
        <f>_xll.CvsATMRate($F$12,D45)*100</f>
        <v>1.6417332835484779</v>
      </c>
      <c r="H45" s="27">
        <f>_xll.CvsYieldVolAtTandK($C$12,D45,F45/100)</f>
        <v>53.798710532939765</v>
      </c>
      <c r="I45" s="27">
        <f>_xll.CapfloorletPrice(B45)</f>
        <v>4155.5309028430192</v>
      </c>
      <c r="J45" s="26">
        <f>_xll.CapfloorletSpotDelta(B45)</f>
        <v>0.95675176637284209</v>
      </c>
      <c r="K45" s="26">
        <f>_xll.CapfloorletFwdDelta(B45)</f>
        <v>0.99586166607168247</v>
      </c>
      <c r="L45" s="26">
        <f>_xll.CapfloorletSpotGamma(B45)</f>
        <v>0</v>
      </c>
      <c r="M45" s="26">
        <f>_xll.CapfloorletFwdGamma(B45)</f>
        <v>0</v>
      </c>
      <c r="N45" s="26">
        <f>_xll.CapfloorletSpotVega(B45)</f>
        <v>0</v>
      </c>
      <c r="O45" s="26">
        <f>_xll.CapfloorletFwdVega(B45)</f>
        <v>0</v>
      </c>
    </row>
    <row r="46" spans="1:15" x14ac:dyDescent="0.15">
      <c r="A46">
        <v>11</v>
      </c>
      <c r="B46" t="str">
        <f>_xll.CapFloorGetCaplet($F$19,A46)</f>
        <v>McpCapletFloorlet@11</v>
      </c>
      <c r="C46" t="str">
        <f>_xll.CapfloorletFixingDate(B46)</f>
        <v>2028-05-22</v>
      </c>
      <c r="D46" t="str">
        <f>_xll.CapfloorletCalcStartDate(B46)</f>
        <v>2028-05-22</v>
      </c>
      <c r="E46" t="str">
        <f>_xll.CapfloorletCalcEndDate(B46)</f>
        <v>2028-08-21</v>
      </c>
      <c r="F46" s="4">
        <f t="shared" si="0"/>
        <v>1.5310416603889334</v>
      </c>
      <c r="G46" s="28">
        <f>_xll.CvsATMRate($F$12,D46)*100</f>
        <v>1.6625628829385501</v>
      </c>
      <c r="H46" s="27">
        <f>_xll.CvsYieldVolAtTandK($C$12,D46,F46/100)</f>
        <v>53.492950802679978</v>
      </c>
      <c r="I46" s="27">
        <f>_xll.CapfloorletPrice(B46)</f>
        <v>4185.6127721557732</v>
      </c>
      <c r="J46" s="26">
        <f>_xll.CapfloorletSpotDelta(B46)</f>
        <v>0.95277463871720092</v>
      </c>
      <c r="K46" s="26">
        <f>_xll.CapfloorletFwdDelta(B46)</f>
        <v>0.9958318335585381</v>
      </c>
      <c r="L46" s="26">
        <f>_xll.CapfloorletSpotGamma(B46)</f>
        <v>0</v>
      </c>
      <c r="M46" s="26">
        <f>_xll.CapfloorletFwdGamma(B46)</f>
        <v>0</v>
      </c>
      <c r="N46" s="26">
        <f>_xll.CapfloorletSpotVega(B46)</f>
        <v>0</v>
      </c>
      <c r="O46" s="26">
        <f>_xll.CapfloorletFwdVega(B46)</f>
        <v>0</v>
      </c>
    </row>
  </sheetData>
  <phoneticPr fontId="3" type="noConversion"/>
  <dataValidations count="3">
    <dataValidation type="list" allowBlank="1" showInputMessage="1" showErrorMessage="1" sqref="C13 F13" xr:uid="{F7839E28-3D2C-4C5B-905F-1EA4FFF8DB99}">
      <formula1>"Buy,Sell"</formula1>
    </dataValidation>
    <dataValidation type="list" allowBlank="1" showInputMessage="1" showErrorMessage="1" sqref="C9 F9" xr:uid="{33764F85-4289-4F05-8090-9B0823CEE4ED}">
      <formula1>"InArrears,InAdvance,InDiscount"</formula1>
    </dataValidation>
    <dataValidation type="list" allowBlank="1" showInputMessage="1" showErrorMessage="1" sqref="C3 F3" xr:uid="{6B29F0B4-7E68-4933-A9C8-5F372EB01627}">
      <formula1>"Floor,Cap"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x:metadata xmlns:x="urn:pyxll:metadata">
  <x:addin_version>5.8.0</x:addin_version>
  <x:metadata_version>1</x:metadata_version>
  <x:dirty_cells>
    <x:cell>
      <x:sheet>CapFloor</x:sheet>
      <x:address>D1</x:address>
    </x:cell>
    <x:cell>
      <x:sheet>CapFloor</x:sheet>
      <x:address>G5</x:address>
    </x:cell>
    <x:cell>
      <x:sheet>CapFloor</x:sheet>
      <x:address>G8</x:address>
    </x:cell>
    <x:cell>
      <x:sheet>CapFloor</x:sheet>
      <x:address>C14</x:address>
    </x:cell>
    <x:cell>
      <x:sheet>CapFloor</x:sheet>
      <x:address>F14</x:address>
    </x:cell>
    <x:cell>
      <x:sheet>CapFloor</x:sheet>
      <x:address>C16</x:address>
    </x:cell>
    <x:cell>
      <x:sheet>CapFloor</x:sheet>
      <x:address>C19</x:address>
    </x:cell>
    <x:cell>
      <x:sheet>CapFloor</x:sheet>
      <x:address>F19</x:address>
    </x:cell>
    <x:cell>
      <x:sheet>CapFloor</x:sheet>
      <x:address>C22</x:address>
    </x:cell>
    <x:cell>
      <x:sheet>CapFloor</x:sheet>
      <x:address>F22</x:address>
    </x:cell>
    <x:cell>
      <x:sheet>CapFloor</x:sheet>
      <x:address>C23</x:address>
    </x:cell>
    <x:cell>
      <x:sheet>CapFloor</x:sheet>
      <x:address>F23</x:address>
    </x:cell>
    <x:cell>
      <x:sheet>CapFloor</x:sheet>
      <x:address>C24</x:address>
    </x:cell>
    <x:cell>
      <x:sheet>CapFloor</x:sheet>
      <x:address>F24</x:address>
    </x:cell>
    <x:cell>
      <x:sheet>CapFloor</x:sheet>
      <x:address>C25</x:address>
    </x:cell>
    <x:cell>
      <x:sheet>CapFloor</x:sheet>
      <x:address>F25</x:address>
    </x:cell>
    <x:cell>
      <x:sheet>CapFloor</x:sheet>
      <x:address>C26</x:address>
    </x:cell>
    <x:cell>
      <x:sheet>CapFloor</x:sheet>
      <x:address>F26</x:address>
    </x:cell>
    <x:cell>
      <x:sheet>CapFloor</x:sheet>
      <x:address>C27</x:address>
    </x:cell>
    <x:cell>
      <x:sheet>CapFloor</x:sheet>
      <x:address>F27</x:address>
    </x:cell>
    <x:cell>
      <x:sheet>CapFloor</x:sheet>
      <x:address>C28</x:address>
    </x:cell>
    <x:cell>
      <x:sheet>CapFloor</x:sheet>
      <x:address>F28</x:address>
    </x:cell>
    <x:cell>
      <x:sheet>CapFloor</x:sheet>
      <x:address>C30</x:address>
    </x:cell>
    <x:cell>
      <x:sheet>CapFloor</x:sheet>
      <x:address>B35</x:address>
    </x:cell>
    <x:cell>
      <x:sheet>CapFloor</x:sheet>
      <x:address>C35</x:address>
    </x:cell>
    <x:cell>
      <x:sheet>CapFloor</x:sheet>
      <x:address>D35</x:address>
    </x:cell>
    <x:cell>
      <x:sheet>CapFloor</x:sheet>
      <x:address>E35</x:address>
    </x:cell>
    <x:cell>
      <x:sheet>CapFloor</x:sheet>
      <x:address>G35</x:address>
    </x:cell>
    <x:cell>
      <x:sheet>CapFloor</x:sheet>
      <x:address>H35</x:address>
    </x:cell>
    <x:cell>
      <x:sheet>CapFloor</x:sheet>
      <x:address>I35</x:address>
    </x:cell>
    <x:cell>
      <x:sheet>CapFloor</x:sheet>
      <x:address>J35</x:address>
    </x:cell>
    <x:cell>
      <x:sheet>CapFloor</x:sheet>
      <x:address>K35</x:address>
    </x:cell>
    <x:cell>
      <x:sheet>CapFloor</x:sheet>
      <x:address>L35</x:address>
    </x:cell>
    <x:cell>
      <x:sheet>CapFloor</x:sheet>
      <x:address>M35</x:address>
    </x:cell>
    <x:cell>
      <x:sheet>CapFloor</x:sheet>
      <x:address>N35</x:address>
    </x:cell>
    <x:cell>
      <x:sheet>CapFloor</x:sheet>
      <x:address>O35</x:address>
    </x:cell>
    <x:cell>
      <x:sheet>CapFloor</x:sheet>
      <x:address>B36</x:address>
    </x:cell>
    <x:cell>
      <x:sheet>CapFloor</x:sheet>
      <x:address>C36</x:address>
    </x:cell>
    <x:cell>
      <x:sheet>CapFloor</x:sheet>
      <x:address>D36</x:address>
    </x:cell>
    <x:cell>
      <x:sheet>CapFloor</x:sheet>
      <x:address>E36</x:address>
    </x:cell>
    <x:cell>
      <x:sheet>CapFloor</x:sheet>
      <x:address>G36</x:address>
    </x:cell>
    <x:cell>
      <x:sheet>CapFloor</x:sheet>
      <x:address>H36</x:address>
    </x:cell>
    <x:cell>
      <x:sheet>CapFloor</x:sheet>
      <x:address>I36</x:address>
    </x:cell>
    <x:cell>
      <x:sheet>CapFloor</x:sheet>
      <x:address>J36</x:address>
    </x:cell>
    <x:cell>
      <x:sheet>CapFloor</x:sheet>
      <x:address>K36</x:address>
    </x:cell>
    <x:cell>
      <x:sheet>CapFloor</x:sheet>
      <x:address>L36</x:address>
    </x:cell>
    <x:cell>
      <x:sheet>CapFloor</x:sheet>
      <x:address>M36</x:address>
    </x:cell>
    <x:cell>
      <x:sheet>CapFloor</x:sheet>
      <x:address>N36</x:address>
    </x:cell>
    <x:cell>
      <x:sheet>CapFloor</x:sheet>
      <x:address>O36</x:address>
    </x:cell>
    <x:cell>
      <x:sheet>CapFloor</x:sheet>
      <x:address>B37</x:address>
    </x:cell>
    <x:cell>
      <x:sheet>CapFloor</x:sheet>
      <x:address>C37</x:address>
    </x:cell>
    <x:cell>
      <x:sheet>CapFloor</x:sheet>
      <x:address>D37</x:address>
    </x:cell>
    <x:cell>
      <x:sheet>CapFloor</x:sheet>
      <x:address>E37</x:address>
    </x:cell>
    <x:cell>
      <x:sheet>CapFloor</x:sheet>
      <x:address>G37</x:address>
    </x:cell>
    <x:cell>
      <x:sheet>CapFloor</x:sheet>
      <x:address>H37</x:address>
    </x:cell>
    <x:cell>
      <x:sheet>CapFloor</x:sheet>
      <x:address>I37</x:address>
    </x:cell>
    <x:cell>
      <x:sheet>CapFloor</x:sheet>
      <x:address>J37</x:address>
    </x:cell>
    <x:cell>
      <x:sheet>CapFloor</x:sheet>
      <x:address>K37</x:address>
    </x:cell>
    <x:cell>
      <x:sheet>CapFloor</x:sheet>
      <x:address>L37</x:address>
    </x:cell>
    <x:cell>
      <x:sheet>CapFloor</x:sheet>
      <x:address>M37</x:address>
    </x:cell>
    <x:cell>
      <x:sheet>CapFloor</x:sheet>
      <x:address>N37</x:address>
    </x:cell>
    <x:cell>
      <x:sheet>CapFloor</x:sheet>
      <x:address>O37</x:address>
    </x:cell>
    <x:cell>
      <x:sheet>CapFloor</x:sheet>
      <x:address>B38</x:address>
    </x:cell>
    <x:cell>
      <x:sheet>CapFloor</x:sheet>
      <x:address>C38</x:address>
    </x:cell>
    <x:cell>
      <x:sheet>CapFloor</x:sheet>
      <x:address>D38</x:address>
    </x:cell>
    <x:cell>
      <x:sheet>CapFloor</x:sheet>
      <x:address>E38</x:address>
    </x:cell>
    <x:cell>
      <x:sheet>CapFloor</x:sheet>
      <x:address>G38</x:address>
    </x:cell>
    <x:cell>
      <x:sheet>CapFloor</x:sheet>
      <x:address>H38</x:address>
    </x:cell>
    <x:cell>
      <x:sheet>CapFloor</x:sheet>
      <x:address>I38</x:address>
    </x:cell>
    <x:cell>
      <x:sheet>CapFloor</x:sheet>
      <x:address>J38</x:address>
    </x:cell>
    <x:cell>
      <x:sheet>CapFloor</x:sheet>
      <x:address>K38</x:address>
    </x:cell>
    <x:cell>
      <x:sheet>CapFloor</x:sheet>
      <x:address>L38</x:address>
    </x:cell>
    <x:cell>
      <x:sheet>CapFloor</x:sheet>
      <x:address>M38</x:address>
    </x:cell>
    <x:cell>
      <x:sheet>CapFloor</x:sheet>
      <x:address>N38</x:address>
    </x:cell>
    <x:cell>
      <x:sheet>CapFloor</x:sheet>
      <x:address>O38</x:address>
    </x:cell>
    <x:cell>
      <x:sheet>CapFloor</x:sheet>
      <x:address>B39</x:address>
    </x:cell>
    <x:cell>
      <x:sheet>CapFloor</x:sheet>
      <x:address>C39</x:address>
    </x:cell>
    <x:cell>
      <x:sheet>CapFloor</x:sheet>
      <x:address>D39</x:address>
    </x:cell>
    <x:cell>
      <x:sheet>CapFloor</x:sheet>
      <x:address>E39</x:address>
    </x:cell>
    <x:cell>
      <x:sheet>CapFloor</x:sheet>
      <x:address>G39</x:address>
    </x:cell>
    <x:cell>
      <x:sheet>CapFloor</x:sheet>
      <x:address>H39</x:address>
    </x:cell>
    <x:cell>
      <x:sheet>CapFloor</x:sheet>
      <x:address>I39</x:address>
    </x:cell>
    <x:cell>
      <x:sheet>CapFloor</x:sheet>
      <x:address>J39</x:address>
    </x:cell>
    <x:cell>
      <x:sheet>CapFloor</x:sheet>
      <x:address>K39</x:address>
    </x:cell>
    <x:cell>
      <x:sheet>CapFloor</x:sheet>
      <x:address>L39</x:address>
    </x:cell>
    <x:cell>
      <x:sheet>CapFloor</x:sheet>
      <x:address>M39</x:address>
    </x:cell>
    <x:cell>
      <x:sheet>CapFloor</x:sheet>
      <x:address>N39</x:address>
    </x:cell>
    <x:cell>
      <x:sheet>CapFloor</x:sheet>
      <x:address>O39</x:address>
    </x:cell>
    <x:cell>
      <x:sheet>CapFloor</x:sheet>
      <x:address>B40</x:address>
    </x:cell>
    <x:cell>
      <x:sheet>CapFloor</x:sheet>
      <x:address>C40</x:address>
    </x:cell>
    <x:cell>
      <x:sheet>CapFloor</x:sheet>
      <x:address>D40</x:address>
    </x:cell>
    <x:cell>
      <x:sheet>CapFloor</x:sheet>
      <x:address>E40</x:address>
    </x:cell>
    <x:cell>
      <x:sheet>CapFloor</x:sheet>
      <x:address>G40</x:address>
    </x:cell>
    <x:cell>
      <x:sheet>CapFloor</x:sheet>
      <x:address>H40</x:address>
    </x:cell>
    <x:cell>
      <x:sheet>CapFloor</x:sheet>
      <x:address>I40</x:address>
    </x:cell>
    <x:cell>
      <x:sheet>CapFloor</x:sheet>
      <x:address>J40</x:address>
    </x:cell>
    <x:cell>
      <x:sheet>CapFloor</x:sheet>
      <x:address>K40</x:address>
    </x:cell>
    <x:cell>
      <x:sheet>CapFloor</x:sheet>
      <x:address>L40</x:address>
    </x:cell>
    <x:cell>
      <x:sheet>CapFloor</x:sheet>
      <x:address>M40</x:address>
    </x:cell>
    <x:cell>
      <x:sheet>CapFloor</x:sheet>
      <x:address>N40</x:address>
    </x:cell>
    <x:cell>
      <x:sheet>CapFloor</x:sheet>
      <x:address>O40</x:address>
    </x:cell>
    <x:cell>
      <x:sheet>CapFloor</x:sheet>
      <x:address>B41</x:address>
    </x:cell>
    <x:cell>
      <x:sheet>CapFloor</x:sheet>
      <x:address>C41</x:address>
    </x:cell>
    <x:cell>
      <x:sheet>CapFloor</x:sheet>
      <x:address>D41</x:address>
    </x:cell>
    <x:cell>
      <x:sheet>CapFloor</x:sheet>
      <x:address>E41</x:address>
    </x:cell>
    <x:cell>
      <x:sheet>CapFloor</x:sheet>
      <x:address>G41</x:address>
    </x:cell>
    <x:cell>
      <x:sheet>CapFloor</x:sheet>
      <x:address>H41</x:address>
    </x:cell>
    <x:cell>
      <x:sheet>CapFloor</x:sheet>
      <x:address>I41</x:address>
    </x:cell>
    <x:cell>
      <x:sheet>CapFloor</x:sheet>
      <x:address>J41</x:address>
    </x:cell>
    <x:cell>
      <x:sheet>CapFloor</x:sheet>
      <x:address>K41</x:address>
    </x:cell>
    <x:cell>
      <x:sheet>CapFloor</x:sheet>
      <x:address>L41</x:address>
    </x:cell>
    <x:cell>
      <x:sheet>CapFloor</x:sheet>
      <x:address>M41</x:address>
    </x:cell>
    <x:cell>
      <x:sheet>CapFloor</x:sheet>
      <x:address>N41</x:address>
    </x:cell>
    <x:cell>
      <x:sheet>CapFloor</x:sheet>
      <x:address>O41</x:address>
    </x:cell>
    <x:cell>
      <x:sheet>CapFloor</x:sheet>
      <x:address>B42</x:address>
    </x:cell>
    <x:cell>
      <x:sheet>CapFloor</x:sheet>
      <x:address>C42</x:address>
    </x:cell>
    <x:cell>
      <x:sheet>CapFloor</x:sheet>
      <x:address>D42</x:address>
    </x:cell>
    <x:cell>
      <x:sheet>CapFloor</x:sheet>
      <x:address>E42</x:address>
    </x:cell>
    <x:cell>
      <x:sheet>CapFloor</x:sheet>
      <x:address>G42</x:address>
    </x:cell>
    <x:cell>
      <x:sheet>CapFloor</x:sheet>
      <x:address>H42</x:address>
    </x:cell>
    <x:cell>
      <x:sheet>CapFloor</x:sheet>
      <x:address>I42</x:address>
    </x:cell>
    <x:cell>
      <x:sheet>CapFloor</x:sheet>
      <x:address>J42</x:address>
    </x:cell>
    <x:cell>
      <x:sheet>CapFloor</x:sheet>
      <x:address>K42</x:address>
    </x:cell>
    <x:cell>
      <x:sheet>CapFloor</x:sheet>
      <x:address>L42</x:address>
    </x:cell>
    <x:cell>
      <x:sheet>CapFloor</x:sheet>
      <x:address>M42</x:address>
    </x:cell>
    <x:cell>
      <x:sheet>CapFloor</x:sheet>
      <x:address>N42</x:address>
    </x:cell>
    <x:cell>
      <x:sheet>CapFloor</x:sheet>
      <x:address>O42</x:address>
    </x:cell>
    <x:cell>
      <x:sheet>CapFloor</x:sheet>
      <x:address>B43</x:address>
    </x:cell>
    <x:cell>
      <x:sheet>CapFloor</x:sheet>
      <x:address>C43</x:address>
    </x:cell>
    <x:cell>
      <x:sheet>CapFloor</x:sheet>
      <x:address>D43</x:address>
    </x:cell>
    <x:cell>
      <x:sheet>CapFloor</x:sheet>
      <x:address>E43</x:address>
    </x:cell>
    <x:cell>
      <x:sheet>CapFloor</x:sheet>
      <x:address>G43</x:address>
    </x:cell>
    <x:cell>
      <x:sheet>CapFloor</x:sheet>
      <x:address>H43</x:address>
    </x:cell>
    <x:cell>
      <x:sheet>CapFloor</x:sheet>
      <x:address>I43</x:address>
    </x:cell>
    <x:cell>
      <x:sheet>CapFloor</x:sheet>
      <x:address>J43</x:address>
    </x:cell>
    <x:cell>
      <x:sheet>CapFloor</x:sheet>
      <x:address>K43</x:address>
    </x:cell>
    <x:cell>
      <x:sheet>CapFloor</x:sheet>
      <x:address>L43</x:address>
    </x:cell>
    <x:cell>
      <x:sheet>CapFloor</x:sheet>
      <x:address>M43</x:address>
    </x:cell>
    <x:cell>
      <x:sheet>CapFloor</x:sheet>
      <x:address>N43</x:address>
    </x:cell>
    <x:cell>
      <x:sheet>CapFloor</x:sheet>
      <x:address>O43</x:address>
    </x:cell>
    <x:cell>
      <x:sheet>CapFloor</x:sheet>
      <x:address>B44</x:address>
    </x:cell>
    <x:cell>
      <x:sheet>CapFloor</x:sheet>
      <x:address>C44</x:address>
    </x:cell>
    <x:cell>
      <x:sheet>CapFloor</x:sheet>
      <x:address>D44</x:address>
    </x:cell>
    <x:cell>
      <x:sheet>CapFloor</x:sheet>
      <x:address>E44</x:address>
    </x:cell>
    <x:cell>
      <x:sheet>CapFloor</x:sheet>
      <x:address>G44</x:address>
    </x:cell>
    <x:cell>
      <x:sheet>CapFloor</x:sheet>
      <x:address>H44</x:address>
    </x:cell>
    <x:cell>
      <x:sheet>CapFloor</x:sheet>
      <x:address>I44</x:address>
    </x:cell>
    <x:cell>
      <x:sheet>CapFloor</x:sheet>
      <x:address>J44</x:address>
    </x:cell>
    <x:cell>
      <x:sheet>CapFloor</x:sheet>
      <x:address>K44</x:address>
    </x:cell>
    <x:cell>
      <x:sheet>CapFloor</x:sheet>
      <x:address>L44</x:address>
    </x:cell>
    <x:cell>
      <x:sheet>CapFloor</x:sheet>
      <x:address>M44</x:address>
    </x:cell>
    <x:cell>
      <x:sheet>CapFloor</x:sheet>
      <x:address>N44</x:address>
    </x:cell>
    <x:cell>
      <x:sheet>CapFloor</x:sheet>
      <x:address>O44</x:address>
    </x:cell>
    <x:cell>
      <x:sheet>CapFloor</x:sheet>
      <x:address>B45</x:address>
    </x:cell>
    <x:cell>
      <x:sheet>CapFloor</x:sheet>
      <x:address>C45</x:address>
    </x:cell>
    <x:cell>
      <x:sheet>CapFloor</x:sheet>
      <x:address>D45</x:address>
    </x:cell>
    <x:cell>
      <x:sheet>CapFloor</x:sheet>
      <x:address>E45</x:address>
    </x:cell>
    <x:cell>
      <x:sheet>CapFloor</x:sheet>
      <x:address>G45</x:address>
    </x:cell>
    <x:cell>
      <x:sheet>CapFloor</x:sheet>
      <x:address>H45</x:address>
    </x:cell>
    <x:cell>
      <x:sheet>CapFloor</x:sheet>
      <x:address>I45</x:address>
    </x:cell>
    <x:cell>
      <x:sheet>CapFloor</x:sheet>
      <x:address>J45</x:address>
    </x:cell>
    <x:cell>
      <x:sheet>CapFloor</x:sheet>
      <x:address>K45</x:address>
    </x:cell>
    <x:cell>
      <x:sheet>CapFloor</x:sheet>
      <x:address>L45</x:address>
    </x:cell>
    <x:cell>
      <x:sheet>CapFloor</x:sheet>
      <x:address>M45</x:address>
    </x:cell>
    <x:cell>
      <x:sheet>CapFloor</x:sheet>
      <x:address>N45</x:address>
    </x:cell>
    <x:cell>
      <x:sheet>CapFloor</x:sheet>
      <x:address>O45</x:address>
    </x:cell>
    <x:cell>
      <x:sheet>CapFloor</x:sheet>
      <x:address>B46</x:address>
    </x:cell>
    <x:cell>
      <x:sheet>CapFloor</x:sheet>
      <x:address>C46</x:address>
    </x:cell>
    <x:cell>
      <x:sheet>CapFloor</x:sheet>
      <x:address>D46</x:address>
    </x:cell>
    <x:cell>
      <x:sheet>CapFloor</x:sheet>
      <x:address>E46</x:address>
    </x:cell>
    <x:cell>
      <x:sheet>CapFloor</x:sheet>
      <x:address>G46</x:address>
    </x:cell>
    <x:cell>
      <x:sheet>CapFloor</x:sheet>
      <x:address>H46</x:address>
    </x:cell>
    <x:cell>
      <x:sheet>CapFloor</x:sheet>
      <x:address>I46</x:address>
    </x:cell>
    <x:cell>
      <x:sheet>CapFloor</x:sheet>
      <x:address>J46</x:address>
    </x:cell>
    <x:cell>
      <x:sheet>CapFloor</x:sheet>
      <x:address>K46</x:address>
    </x:cell>
    <x:cell>
      <x:sheet>CapFloor</x:sheet>
      <x:address>L46</x:address>
    </x:cell>
    <x:cell>
      <x:sheet>CapFloor</x:sheet>
      <x:address>M46</x:address>
    </x:cell>
    <x:cell>
      <x:sheet>CapFloor</x:sheet>
      <x:address>N46</x:address>
    </x:cell>
    <x:cell>
      <x:sheet>CapFloor</x:sheet>
      <x:address>O46</x:address>
    </x:cell>
    <x:cell>
      <x:sheet>CapVol</x:sheet>
      <x:address>B13</x:address>
    </x:cell>
    <x:cell>
      <x:sheet>SHIBOR3M Curve</x:sheet>
      <x:address>G4</x:address>
    </x:cell>
    <x:cell>
      <x:sheet>SHIBOR3M Curve</x:sheet>
      <x:address>C12</x:address>
    </x:cell>
    <x:cell>
      <x:sheet>SHIBOR3M Curve</x:sheet>
      <x:address>C15</x:address>
    </x:cell>
    <x:cell>
      <x:sheet>SHIBOR3M Curve</x:sheet>
      <x:address>C16</x:address>
    </x:cell>
    <x:cell>
      <x:sheet>SHIBOR3M Curve</x:sheet>
      <x:address>I27</x:address>
    </x:cell>
  </x:dirty_cells>
</x:metadata>
</file>

<file path=customXml/itemProps1.xml><?xml version="1.0" encoding="utf-8"?>
<ds:datastoreItem xmlns:ds="http://schemas.openxmlformats.org/officeDocument/2006/customXml" ds:itemID="{DA0E6D92-3635-47B4-B2F1-B16D2DB3AC04}">
  <ds:schemaRefs>
    <ds:schemaRef ds:uri="urn:pyxll:metadat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Enum</vt:lpstr>
      <vt:lpstr>SHIBOR3M Curve</vt:lpstr>
      <vt:lpstr>CapVol</vt:lpstr>
      <vt:lpstr>CapFloor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YRJ</dc:creator>
  <cp:lastModifiedBy>Larry Chen</cp:lastModifiedBy>
  <dcterms:created xsi:type="dcterms:W3CDTF">2021-07-18T02:45:26Z</dcterms:created>
  <dcterms:modified xsi:type="dcterms:W3CDTF">2025-09-14T04:10:50Z</dcterms:modified>
</cp:coreProperties>
</file>